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Dane" sheetId="2" r:id="rId1"/>
    <sheet name="Wykres normalności" sheetId="4" r:id="rId2"/>
    <sheet name="Normalność" sheetId="5" r:id="rId3"/>
    <sheet name="Test Barletta" sheetId="1" r:id="rId4"/>
    <sheet name="Wykres średnich" sheetId="6" r:id="rId5"/>
    <sheet name="Arkusz3" sheetId="3" r:id="rId6"/>
    <sheet name="Wykres ramka-wąsy" sheetId="7" r:id="rId7"/>
  </sheets>
  <calcPr calcId="125725"/>
</workbook>
</file>

<file path=xl/calcChain.xml><?xml version="1.0" encoding="utf-8"?>
<calcChain xmlns="http://schemas.openxmlformats.org/spreadsheetml/2006/main">
  <c r="C20" i="2"/>
  <c r="D20"/>
  <c r="E20"/>
  <c r="F20"/>
  <c r="G20"/>
  <c r="H20"/>
  <c r="B20"/>
  <c r="C19"/>
  <c r="D19"/>
  <c r="E19"/>
  <c r="F19"/>
  <c r="G19"/>
  <c r="H19"/>
  <c r="B19"/>
  <c r="C18"/>
  <c r="D18"/>
  <c r="E18"/>
  <c r="F18"/>
  <c r="G18"/>
  <c r="H18"/>
  <c r="B18"/>
  <c r="C17"/>
  <c r="D17"/>
  <c r="E17"/>
  <c r="F17"/>
  <c r="G17"/>
  <c r="H17"/>
  <c r="B17"/>
  <c r="C16"/>
  <c r="D16"/>
  <c r="E16"/>
  <c r="F16"/>
  <c r="G16"/>
  <c r="H16"/>
  <c r="B16"/>
  <c r="L3" i="6"/>
  <c r="L4"/>
  <c r="L5"/>
  <c r="L6"/>
  <c r="L7"/>
  <c r="L8"/>
  <c r="L2"/>
  <c r="K5"/>
  <c r="K6"/>
  <c r="K7"/>
  <c r="K8"/>
  <c r="K4"/>
  <c r="K3"/>
  <c r="K2"/>
  <c r="Q20"/>
  <c r="R20"/>
  <c r="Q21"/>
  <c r="R21"/>
  <c r="Q22"/>
  <c r="R22"/>
  <c r="Q23"/>
  <c r="R23"/>
  <c r="Q24"/>
  <c r="R24"/>
  <c r="Q25"/>
  <c r="R25"/>
  <c r="Q26"/>
  <c r="R26"/>
  <c r="R19"/>
  <c r="Q19"/>
  <c r="C14" i="2"/>
  <c r="D14"/>
  <c r="E14"/>
  <c r="F14"/>
  <c r="F15" s="1"/>
  <c r="G14"/>
  <c r="H14"/>
  <c r="C13"/>
  <c r="D13"/>
  <c r="E13"/>
  <c r="F13"/>
  <c r="G13"/>
  <c r="H13"/>
  <c r="C15"/>
  <c r="D15"/>
  <c r="E15"/>
  <c r="G15"/>
  <c r="H15"/>
  <c r="N2" i="6"/>
  <c r="B15" i="2"/>
  <c r="B14"/>
  <c r="B13"/>
  <c r="H7" i="6"/>
  <c r="F6"/>
  <c r="G6" s="1"/>
  <c r="F7"/>
  <c r="G7" s="1"/>
  <c r="F8"/>
  <c r="G8" s="1"/>
  <c r="F9"/>
  <c r="H9" s="1"/>
  <c r="F10"/>
  <c r="H10" s="1"/>
  <c r="F11"/>
  <c r="H11" s="1"/>
  <c r="F5"/>
  <c r="H5" s="1"/>
  <c r="AD15" i="5"/>
  <c r="AA15"/>
  <c r="X15"/>
  <c r="U15"/>
  <c r="R15"/>
  <c r="O15"/>
  <c r="L15"/>
  <c r="AD14"/>
  <c r="AA14"/>
  <c r="X14"/>
  <c r="U14"/>
  <c r="R14"/>
  <c r="O14"/>
  <c r="L14"/>
  <c r="V11"/>
  <c r="U11"/>
  <c r="S11"/>
  <c r="R11"/>
  <c r="P11"/>
  <c r="O11"/>
  <c r="M11"/>
  <c r="L11"/>
  <c r="J11"/>
  <c r="I11"/>
  <c r="G11"/>
  <c r="F11"/>
  <c r="D11"/>
  <c r="C11"/>
  <c r="V10"/>
  <c r="U10"/>
  <c r="S10"/>
  <c r="R10"/>
  <c r="P10"/>
  <c r="O10"/>
  <c r="M10"/>
  <c r="L10"/>
  <c r="J10"/>
  <c r="I10"/>
  <c r="G10"/>
  <c r="F10"/>
  <c r="D10"/>
  <c r="C10"/>
  <c r="V9"/>
  <c r="U9"/>
  <c r="S9"/>
  <c r="R9"/>
  <c r="P9"/>
  <c r="O9"/>
  <c r="M9"/>
  <c r="L9"/>
  <c r="J9"/>
  <c r="I9"/>
  <c r="G9"/>
  <c r="F9"/>
  <c r="D9"/>
  <c r="C9"/>
  <c r="V8"/>
  <c r="U8"/>
  <c r="S8"/>
  <c r="R8"/>
  <c r="P8"/>
  <c r="O8"/>
  <c r="M8"/>
  <c r="L8"/>
  <c r="J8"/>
  <c r="I8"/>
  <c r="G8"/>
  <c r="F8"/>
  <c r="D8"/>
  <c r="C8"/>
  <c r="V7"/>
  <c r="U7"/>
  <c r="S7"/>
  <c r="R7"/>
  <c r="P7"/>
  <c r="O7"/>
  <c r="M7"/>
  <c r="L7"/>
  <c r="J7"/>
  <c r="I7"/>
  <c r="G7"/>
  <c r="F7"/>
  <c r="D7"/>
  <c r="C7"/>
  <c r="V6"/>
  <c r="U6"/>
  <c r="S6"/>
  <c r="R6"/>
  <c r="P6"/>
  <c r="O6"/>
  <c r="M6"/>
  <c r="L6"/>
  <c r="J6"/>
  <c r="I6"/>
  <c r="G6"/>
  <c r="F6"/>
  <c r="D6"/>
  <c r="C6"/>
  <c r="V5"/>
  <c r="U5"/>
  <c r="S5"/>
  <c r="R5"/>
  <c r="P5"/>
  <c r="O5"/>
  <c r="M5"/>
  <c r="L5"/>
  <c r="J5"/>
  <c r="I5"/>
  <c r="G5"/>
  <c r="F5"/>
  <c r="D5"/>
  <c r="C5"/>
  <c r="V4"/>
  <c r="U4"/>
  <c r="S4"/>
  <c r="R4"/>
  <c r="P4"/>
  <c r="O4"/>
  <c r="M4"/>
  <c r="L4"/>
  <c r="J4"/>
  <c r="I4"/>
  <c r="G4"/>
  <c r="F4"/>
  <c r="D4"/>
  <c r="C4"/>
  <c r="V3"/>
  <c r="U3"/>
  <c r="S3"/>
  <c r="R3"/>
  <c r="P3"/>
  <c r="O3"/>
  <c r="M3"/>
  <c r="L3"/>
  <c r="J3"/>
  <c r="I3"/>
  <c r="G3"/>
  <c r="F3"/>
  <c r="D3"/>
  <c r="C3"/>
  <c r="V2"/>
  <c r="U2"/>
  <c r="S2"/>
  <c r="R2"/>
  <c r="P2"/>
  <c r="O2"/>
  <c r="M2"/>
  <c r="L2"/>
  <c r="J2"/>
  <c r="I2"/>
  <c r="G2"/>
  <c r="F2"/>
  <c r="D2"/>
  <c r="C2"/>
  <c r="AN3" i="4"/>
  <c r="AN4"/>
  <c r="AN5"/>
  <c r="AN6"/>
  <c r="AN7"/>
  <c r="AN8"/>
  <c r="AN9"/>
  <c r="AN10"/>
  <c r="AN11"/>
  <c r="AN2"/>
  <c r="AK3"/>
  <c r="AK4"/>
  <c r="AK5"/>
  <c r="AK6"/>
  <c r="AK7"/>
  <c r="AK8"/>
  <c r="AK9"/>
  <c r="AK10"/>
  <c r="AK11"/>
  <c r="AK2"/>
  <c r="AH3"/>
  <c r="AH4"/>
  <c r="AH5"/>
  <c r="AH6"/>
  <c r="AH7"/>
  <c r="AH8"/>
  <c r="AH9"/>
  <c r="AH10"/>
  <c r="AH11"/>
  <c r="AH2"/>
  <c r="AE3"/>
  <c r="AE4"/>
  <c r="AE5"/>
  <c r="AE6"/>
  <c r="AE7"/>
  <c r="AE8"/>
  <c r="AE9"/>
  <c r="AE10"/>
  <c r="AE11"/>
  <c r="AE2"/>
  <c r="AB3"/>
  <c r="AB4"/>
  <c r="AB5"/>
  <c r="AB6"/>
  <c r="AB7"/>
  <c r="AB8"/>
  <c r="AB9"/>
  <c r="AB10"/>
  <c r="AB11"/>
  <c r="AB2"/>
  <c r="Y3"/>
  <c r="Y4"/>
  <c r="Y5"/>
  <c r="Y6"/>
  <c r="Y7"/>
  <c r="Y8"/>
  <c r="Y9"/>
  <c r="Y10"/>
  <c r="Y11"/>
  <c r="Y2"/>
  <c r="V3"/>
  <c r="V4"/>
  <c r="V5"/>
  <c r="V6"/>
  <c r="V7"/>
  <c r="V8"/>
  <c r="V9"/>
  <c r="V10"/>
  <c r="V11"/>
  <c r="V2"/>
  <c r="AA9"/>
  <c r="AG15"/>
  <c r="AJ15"/>
  <c r="AM15"/>
  <c r="AP15"/>
  <c r="AS15"/>
  <c r="AV15"/>
  <c r="AD15"/>
  <c r="AG14"/>
  <c r="AJ14"/>
  <c r="AA10" s="1"/>
  <c r="AM14"/>
  <c r="AD4" s="1"/>
  <c r="AP14"/>
  <c r="AS14"/>
  <c r="AV14"/>
  <c r="AD14"/>
  <c r="F23" i="1"/>
  <c r="C13"/>
  <c r="D13"/>
  <c r="E13"/>
  <c r="F13"/>
  <c r="G13"/>
  <c r="H13"/>
  <c r="B13"/>
  <c r="C12"/>
  <c r="D12"/>
  <c r="E12"/>
  <c r="F12"/>
  <c r="G12"/>
  <c r="H12"/>
  <c r="B12"/>
  <c r="C22"/>
  <c r="C24"/>
  <c r="D24" s="1"/>
  <c r="J2"/>
  <c r="H20" s="1"/>
  <c r="F26"/>
  <c r="G26"/>
  <c r="H26"/>
  <c r="I26"/>
  <c r="J26"/>
  <c r="K26"/>
  <c r="E26"/>
  <c r="L18"/>
  <c r="J20" s="1"/>
  <c r="F19"/>
  <c r="M22"/>
  <c r="F18"/>
  <c r="G17" s="1"/>
  <c r="I16"/>
  <c r="M4"/>
  <c r="P4"/>
  <c r="C26"/>
  <c r="I1"/>
  <c r="C23"/>
  <c r="D18"/>
  <c r="K1"/>
  <c r="M3" s="1"/>
  <c r="L1"/>
  <c r="M1"/>
  <c r="N1"/>
  <c r="O1"/>
  <c r="P1"/>
  <c r="J1"/>
  <c r="G11" i="6" l="1"/>
  <c r="H6"/>
  <c r="G9"/>
  <c r="H8"/>
  <c r="G10"/>
  <c r="G5"/>
  <c r="X5" i="4"/>
  <c r="AG8"/>
  <c r="AM7"/>
  <c r="AJ9"/>
  <c r="X8"/>
  <c r="AM3"/>
  <c r="AM8"/>
  <c r="AA2"/>
  <c r="AD11"/>
  <c r="AA6"/>
  <c r="AJ7"/>
  <c r="AM5"/>
  <c r="AD7"/>
  <c r="AD10"/>
  <c r="AJ8"/>
  <c r="AM6"/>
  <c r="AG3"/>
  <c r="AG4"/>
  <c r="AG5"/>
  <c r="AM9"/>
  <c r="AM10"/>
  <c r="AG6"/>
  <c r="AJ4"/>
  <c r="U4"/>
  <c r="AJ2"/>
  <c r="AG11"/>
  <c r="AJ5"/>
  <c r="AD3"/>
  <c r="AJ6"/>
  <c r="AM2"/>
  <c r="X6"/>
  <c r="AA7"/>
  <c r="AD8"/>
  <c r="AG9"/>
  <c r="AJ10"/>
  <c r="AM11"/>
  <c r="X2"/>
  <c r="AA11"/>
  <c r="X3"/>
  <c r="X4"/>
  <c r="AD6"/>
  <c r="AD2"/>
  <c r="X7"/>
  <c r="AA8"/>
  <c r="AD9"/>
  <c r="AG10"/>
  <c r="AJ11"/>
  <c r="AJ3"/>
  <c r="AM4"/>
  <c r="X9"/>
  <c r="X10"/>
  <c r="AA3"/>
  <c r="X11"/>
  <c r="AA4"/>
  <c r="AD5"/>
  <c r="AA5"/>
  <c r="AG7"/>
  <c r="AG2"/>
  <c r="U3"/>
  <c r="U5"/>
  <c r="U6"/>
  <c r="U7"/>
  <c r="U8"/>
  <c r="U9"/>
  <c r="U2"/>
  <c r="U10"/>
  <c r="U11"/>
  <c r="I20" i="1"/>
  <c r="L23"/>
  <c r="L24" s="1"/>
  <c r="K20"/>
  <c r="E23"/>
</calcChain>
</file>

<file path=xl/sharedStrings.xml><?xml version="1.0" encoding="utf-8"?>
<sst xmlns="http://schemas.openxmlformats.org/spreadsheetml/2006/main" count="122" uniqueCount="74">
  <si>
    <t>Rzeka1</t>
  </si>
  <si>
    <t>Rzeka2</t>
  </si>
  <si>
    <t>Rzeka3</t>
  </si>
  <si>
    <t>Rzeka4</t>
  </si>
  <si>
    <t>Rzeka5</t>
  </si>
  <si>
    <t>Rzeka6</t>
  </si>
  <si>
    <t>Rzeka7</t>
  </si>
  <si>
    <t>c</t>
  </si>
  <si>
    <t>k</t>
  </si>
  <si>
    <t>n</t>
  </si>
  <si>
    <t>c=</t>
  </si>
  <si>
    <t>1/(n-k)=</t>
  </si>
  <si>
    <t>ni</t>
  </si>
  <si>
    <t>Hartley'a</t>
  </si>
  <si>
    <t>Barletta</t>
  </si>
  <si>
    <t>dobrze</t>
  </si>
  <si>
    <t>źle</t>
  </si>
  <si>
    <t>chi2</t>
  </si>
  <si>
    <t>jest</t>
  </si>
  <si>
    <t>powinno być</t>
  </si>
  <si>
    <t>Lp.</t>
  </si>
  <si>
    <t>Wariancje</t>
  </si>
  <si>
    <t>Ln(wariancji)</t>
  </si>
  <si>
    <t>Daen</t>
  </si>
  <si>
    <t>Rzeka_1</t>
  </si>
  <si>
    <t>Rzeka_2</t>
  </si>
  <si>
    <t>Rzeka_3</t>
  </si>
  <si>
    <t>Rzeka_4</t>
  </si>
  <si>
    <t>Rzeka_5</t>
  </si>
  <si>
    <t>Rzeka_6</t>
  </si>
  <si>
    <t>Rzeka_7</t>
  </si>
  <si>
    <t>Analiza wariancji: jednoczynnikowa</t>
  </si>
  <si>
    <t>PODSUMOWANIE</t>
  </si>
  <si>
    <t>Grupy</t>
  </si>
  <si>
    <t>Licznik</t>
  </si>
  <si>
    <t>Suma</t>
  </si>
  <si>
    <t>Średnia</t>
  </si>
  <si>
    <t>Wariancja</t>
  </si>
  <si>
    <t>Kolumna 1</t>
  </si>
  <si>
    <t>Kolumna 2</t>
  </si>
  <si>
    <t>Kolumna 3</t>
  </si>
  <si>
    <t>Kolumna 4</t>
  </si>
  <si>
    <t>Kolumna 5</t>
  </si>
  <si>
    <t>Kolumna 6</t>
  </si>
  <si>
    <t>Kolumna 7</t>
  </si>
  <si>
    <t>ANALIZA WARIANCJI</t>
  </si>
  <si>
    <t>Źródło wariancji</t>
  </si>
  <si>
    <t>SS</t>
  </si>
  <si>
    <t>df</t>
  </si>
  <si>
    <t>MS</t>
  </si>
  <si>
    <t>F</t>
  </si>
  <si>
    <t>Wartość-p</t>
  </si>
  <si>
    <t>Test F</t>
  </si>
  <si>
    <t>Pomiędzy grupami</t>
  </si>
  <si>
    <t>W obrębie grup</t>
  </si>
  <si>
    <t>Razem</t>
  </si>
  <si>
    <t>Śr.- ufn.</t>
  </si>
  <si>
    <t>Śr.+uf.</t>
  </si>
  <si>
    <t>śr</t>
  </si>
  <si>
    <t>odch</t>
  </si>
  <si>
    <t>ufność</t>
  </si>
  <si>
    <t>średnia</t>
  </si>
  <si>
    <t>min</t>
  </si>
  <si>
    <t>max</t>
  </si>
  <si>
    <t>Q1</t>
  </si>
  <si>
    <t>Q3</t>
  </si>
  <si>
    <t>Mediana</t>
  </si>
  <si>
    <t>Rzeka 1</t>
  </si>
  <si>
    <t>Rzeka 2</t>
  </si>
  <si>
    <t>Rzeka 3</t>
  </si>
  <si>
    <t>Rzeka 4</t>
  </si>
  <si>
    <t>Rzeka 5</t>
  </si>
  <si>
    <t>Rzeka 6</t>
  </si>
  <si>
    <t>Rzeka 7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</si>
</sst>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0.0000"/>
    <numFmt numFmtId="165" formatCode="_-* #,##0.0000\ _z_ł_-;\-* #,##0.0000\ _z_ł_-;_-* &quot;-&quot;??\ _z_ł_-;_-@_-"/>
    <numFmt numFmtId="166" formatCode="_-* #,##0.00000\ _z_ł_-;\-* #,##0.00000\ _z_ł_-;_-* &quot;-&quot;??\ _z_ł_-;_-@_-"/>
    <numFmt numFmtId="167" formatCode="0.000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2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8"/>
      <color theme="1"/>
      <name val="Czcionka tekstu podstawowego"/>
      <family val="2"/>
      <charset val="238"/>
    </font>
    <font>
      <i/>
      <sz val="11"/>
      <color theme="1"/>
      <name val="Czcionka tekstu podstawowego"/>
      <family val="2"/>
      <charset val="238"/>
    </font>
    <font>
      <i/>
      <sz val="8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166" fontId="0" fillId="0" borderId="0" xfId="0" applyNumberForma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2" fontId="6" fillId="0" borderId="0" xfId="0" applyNumberFormat="1" applyFont="1" applyAlignment="1">
      <alignment wrapText="1"/>
    </xf>
    <xf numFmtId="2" fontId="2" fillId="0" borderId="0" xfId="0" applyNumberFormat="1" applyFont="1" applyAlignment="1">
      <alignment wrapText="1"/>
    </xf>
    <xf numFmtId="2" fontId="6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0" fillId="0" borderId="0" xfId="0" applyNumberFormat="1"/>
    <xf numFmtId="0" fontId="4" fillId="0" borderId="0" xfId="0" applyFont="1"/>
    <xf numFmtId="164" fontId="7" fillId="0" borderId="2" xfId="0" applyNumberFormat="1" applyFont="1" applyBorder="1"/>
    <xf numFmtId="0" fontId="0" fillId="0" borderId="0" xfId="0" applyFill="1" applyBorder="1" applyAlignment="1"/>
    <xf numFmtId="0" fontId="0" fillId="0" borderId="1" xfId="0" applyFill="1" applyBorder="1" applyAlignment="1"/>
    <xf numFmtId="0" fontId="8" fillId="0" borderId="3" xfId="0" applyFont="1" applyFill="1" applyBorder="1" applyAlignment="1">
      <alignment horizontal="center"/>
    </xf>
    <xf numFmtId="0" fontId="7" fillId="0" borderId="0" xfId="0" applyFont="1"/>
    <xf numFmtId="0" fontId="9" fillId="0" borderId="3" xfId="0" applyFont="1" applyFill="1" applyBorder="1" applyAlignment="1">
      <alignment horizontal="center"/>
    </xf>
    <xf numFmtId="0" fontId="7" fillId="0" borderId="0" xfId="0" applyFont="1" applyFill="1" applyBorder="1" applyAlignment="1"/>
    <xf numFmtId="167" fontId="7" fillId="0" borderId="0" xfId="0" applyNumberFormat="1" applyFont="1" applyFill="1" applyBorder="1" applyAlignment="1"/>
    <xf numFmtId="0" fontId="7" fillId="0" borderId="1" xfId="0" applyFont="1" applyFill="1" applyBorder="1" applyAlignment="1"/>
    <xf numFmtId="167" fontId="7" fillId="0" borderId="1" xfId="0" applyNumberFormat="1" applyFont="1" applyFill="1" applyBorder="1" applyAlignmen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7.3841508208098455E-2"/>
          <c:y val="2.8978968830612913E-2"/>
          <c:w val="0.7874896978457403"/>
          <c:h val="0.94919513816137835"/>
        </c:manualLayout>
      </c:layout>
      <c:scatterChart>
        <c:scatterStyle val="lineMarker"/>
        <c:ser>
          <c:idx val="0"/>
          <c:order val="0"/>
          <c:tx>
            <c:strRef>
              <c:f>'Wykres normalności'!$D$1</c:f>
              <c:strCache>
                <c:ptCount val="1"/>
                <c:pt idx="0">
                  <c:v>Rzeka_1</c:v>
                </c:pt>
              </c:strCache>
            </c:strRef>
          </c:tx>
          <c:spPr>
            <a:ln w="25400" cap="flat" cmpd="sng" algn="ctr">
              <a:solidFill>
                <a:schemeClr val="accent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normalności'!$D$2:$D$71</c:f>
              <c:numCache>
                <c:formatCode>General</c:formatCode>
                <c:ptCount val="70"/>
                <c:pt idx="0">
                  <c:v>-1.3459736630646144</c:v>
                </c:pt>
                <c:pt idx="1">
                  <c:v>-0.93810285607533672</c:v>
                </c:pt>
                <c:pt idx="2">
                  <c:v>-0.73416745258069849</c:v>
                </c:pt>
                <c:pt idx="3">
                  <c:v>-0.5302320490860597</c:v>
                </c:pt>
                <c:pt idx="4">
                  <c:v>-0.5302320490860597</c:v>
                </c:pt>
                <c:pt idx="5">
                  <c:v>8.1574161397856088E-2</c:v>
                </c:pt>
                <c:pt idx="6">
                  <c:v>0.2855095648924949</c:v>
                </c:pt>
                <c:pt idx="7">
                  <c:v>0.69338037188177193</c:v>
                </c:pt>
                <c:pt idx="8">
                  <c:v>1.3051865823656883</c:v>
                </c:pt>
                <c:pt idx="9">
                  <c:v>1.7130573893549648</c:v>
                </c:pt>
              </c:numCache>
            </c:numRef>
          </c:yVal>
        </c:ser>
        <c:ser>
          <c:idx val="1"/>
          <c:order val="1"/>
          <c:tx>
            <c:strRef>
              <c:f>'Wykres normalności'!$E$1</c:f>
              <c:strCache>
                <c:ptCount val="1"/>
                <c:pt idx="0">
                  <c:v>Rzeka_1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normalności'!$E$2:$E$71</c:f>
              <c:numCache>
                <c:formatCode>General</c:formatCode>
                <c:ptCount val="70"/>
                <c:pt idx="0">
                  <c:v>-1.5179291595942788</c:v>
                </c:pt>
                <c:pt idx="1">
                  <c:v>-0.98916862734063504</c:v>
                </c:pt>
                <c:pt idx="2">
                  <c:v>-0.64932391318646587</c:v>
                </c:pt>
                <c:pt idx="3">
                  <c:v>-0.37228936046519112</c:v>
                </c:pt>
                <c:pt idx="4">
                  <c:v>-0.12158738275048303</c:v>
                </c:pt>
                <c:pt idx="5">
                  <c:v>0.12158738275048275</c:v>
                </c:pt>
                <c:pt idx="6">
                  <c:v>0.3722893604651909</c:v>
                </c:pt>
                <c:pt idx="7">
                  <c:v>0.64932391318646543</c:v>
                </c:pt>
                <c:pt idx="8">
                  <c:v>0.98916862734063504</c:v>
                </c:pt>
                <c:pt idx="9">
                  <c:v>1.5179291595942783</c:v>
                </c:pt>
              </c:numCache>
            </c:numRef>
          </c:yVal>
        </c:ser>
        <c:ser>
          <c:idx val="2"/>
          <c:order val="2"/>
          <c:tx>
            <c:strRef>
              <c:f>'Wykres normalności'!$F$1</c:f>
              <c:strCache>
                <c:ptCount val="1"/>
                <c:pt idx="0">
                  <c:v>Rzeka_2</c:v>
                </c:pt>
              </c:strCache>
            </c:strRef>
          </c:tx>
          <c:spPr>
            <a:ln w="1905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normalności'!$F$2:$F$71</c:f>
              <c:numCache>
                <c:formatCode>General</c:formatCode>
                <c:ptCount val="70"/>
                <c:pt idx="10">
                  <c:v>-2.2785377042823538</c:v>
                </c:pt>
                <c:pt idx="11">
                  <c:v>-0.54631605775191028</c:v>
                </c:pt>
                <c:pt idx="12">
                  <c:v>-0.27982041982414951</c:v>
                </c:pt>
                <c:pt idx="13">
                  <c:v>-0.14657260086026916</c:v>
                </c:pt>
                <c:pt idx="14">
                  <c:v>-0.14657260086026916</c:v>
                </c:pt>
                <c:pt idx="15">
                  <c:v>0.25317085603137124</c:v>
                </c:pt>
                <c:pt idx="16">
                  <c:v>0.519666493959132</c:v>
                </c:pt>
                <c:pt idx="17">
                  <c:v>0.519666493959132</c:v>
                </c:pt>
                <c:pt idx="18">
                  <c:v>0.519666493959132</c:v>
                </c:pt>
                <c:pt idx="19">
                  <c:v>1.5856490456701735</c:v>
                </c:pt>
              </c:numCache>
            </c:numRef>
          </c:yVal>
        </c:ser>
        <c:ser>
          <c:idx val="3"/>
          <c:order val="3"/>
          <c:tx>
            <c:strRef>
              <c:f>'Wykres normalności'!$G$1</c:f>
              <c:strCache>
                <c:ptCount val="1"/>
                <c:pt idx="0">
                  <c:v>Rzeka_2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bg2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normalności'!$G$2:$G$71</c:f>
              <c:numCache>
                <c:formatCode>General</c:formatCode>
                <c:ptCount val="70"/>
                <c:pt idx="10">
                  <c:v>-1.5179291595942788</c:v>
                </c:pt>
                <c:pt idx="11">
                  <c:v>-0.98916862734063504</c:v>
                </c:pt>
                <c:pt idx="12">
                  <c:v>-0.64932391318646587</c:v>
                </c:pt>
                <c:pt idx="13">
                  <c:v>-0.37228936046519112</c:v>
                </c:pt>
                <c:pt idx="14">
                  <c:v>-0.12158738275048303</c:v>
                </c:pt>
                <c:pt idx="15">
                  <c:v>0.12158738275048275</c:v>
                </c:pt>
                <c:pt idx="16">
                  <c:v>0.3722893604651909</c:v>
                </c:pt>
                <c:pt idx="17">
                  <c:v>0.64932391318646543</c:v>
                </c:pt>
                <c:pt idx="18">
                  <c:v>0.98916862734063504</c:v>
                </c:pt>
                <c:pt idx="19">
                  <c:v>1.5179291595942783</c:v>
                </c:pt>
              </c:numCache>
            </c:numRef>
          </c:yVal>
        </c:ser>
        <c:ser>
          <c:idx val="4"/>
          <c:order val="4"/>
          <c:tx>
            <c:strRef>
              <c:f>'Wykres normalności'!$H$1</c:f>
              <c:strCache>
                <c:ptCount val="1"/>
                <c:pt idx="0">
                  <c:v>Rzeka_3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normalności'!$H$2:$H$71</c:f>
              <c:numCache>
                <c:formatCode>General</c:formatCode>
                <c:ptCount val="70"/>
                <c:pt idx="20">
                  <c:v>-1.4523239970116317</c:v>
                </c:pt>
                <c:pt idx="21">
                  <c:v>-1.0799332285471106</c:v>
                </c:pt>
                <c:pt idx="22">
                  <c:v>-1.0799332285471106</c:v>
                </c:pt>
                <c:pt idx="23">
                  <c:v>-0.33515169161806913</c:v>
                </c:pt>
                <c:pt idx="24">
                  <c:v>-0.33515169161806913</c:v>
                </c:pt>
                <c:pt idx="25">
                  <c:v>0.4096298453109723</c:v>
                </c:pt>
                <c:pt idx="26">
                  <c:v>0.78202061377549359</c:v>
                </c:pt>
                <c:pt idx="27">
                  <c:v>0.78202061377549359</c:v>
                </c:pt>
                <c:pt idx="28">
                  <c:v>0.78202061377549359</c:v>
                </c:pt>
                <c:pt idx="29">
                  <c:v>1.526802150704536</c:v>
                </c:pt>
              </c:numCache>
            </c:numRef>
          </c:yVal>
        </c:ser>
        <c:ser>
          <c:idx val="5"/>
          <c:order val="5"/>
          <c:tx>
            <c:strRef>
              <c:f>'Wykres normalności'!$I$1</c:f>
              <c:strCache>
                <c:ptCount val="1"/>
                <c:pt idx="0">
                  <c:v>Rzeka_3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5"/>
            <c:spPr>
              <a:noFill/>
              <a:ln>
                <a:solidFill>
                  <a:prstClr val="black"/>
                </a:solidFill>
              </a:ln>
            </c:spPr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normalności'!$I$2:$I$71</c:f>
              <c:numCache>
                <c:formatCode>General</c:formatCode>
                <c:ptCount val="70"/>
                <c:pt idx="20">
                  <c:v>-1.5179291595942788</c:v>
                </c:pt>
                <c:pt idx="21">
                  <c:v>-0.98916862734063504</c:v>
                </c:pt>
                <c:pt idx="22">
                  <c:v>-0.64932391318646587</c:v>
                </c:pt>
                <c:pt idx="23">
                  <c:v>-0.37228936046519112</c:v>
                </c:pt>
                <c:pt idx="24">
                  <c:v>-0.12158738275048303</c:v>
                </c:pt>
                <c:pt idx="25">
                  <c:v>0.12158738275048275</c:v>
                </c:pt>
                <c:pt idx="26">
                  <c:v>0.3722893604651909</c:v>
                </c:pt>
                <c:pt idx="27">
                  <c:v>0.64932391318646543</c:v>
                </c:pt>
                <c:pt idx="28">
                  <c:v>0.98916862734063504</c:v>
                </c:pt>
                <c:pt idx="29">
                  <c:v>1.5179291595942783</c:v>
                </c:pt>
              </c:numCache>
            </c:numRef>
          </c:yVal>
        </c:ser>
        <c:ser>
          <c:idx val="6"/>
          <c:order val="6"/>
          <c:tx>
            <c:strRef>
              <c:f>'Wykres normalności'!$J$1</c:f>
              <c:strCache>
                <c:ptCount val="1"/>
                <c:pt idx="0">
                  <c:v>Rzeka_4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normalności'!$J$2:$J$71</c:f>
              <c:numCache>
                <c:formatCode>General</c:formatCode>
                <c:ptCount val="70"/>
                <c:pt idx="30">
                  <c:v>-1.3108263719202957</c:v>
                </c:pt>
                <c:pt idx="31">
                  <c:v>-0.88104723358577253</c:v>
                </c:pt>
                <c:pt idx="32">
                  <c:v>-0.88104723358577253</c:v>
                </c:pt>
                <c:pt idx="33">
                  <c:v>-0.66615766441851099</c:v>
                </c:pt>
                <c:pt idx="34">
                  <c:v>-0.66615766441851099</c:v>
                </c:pt>
                <c:pt idx="35">
                  <c:v>0.40829018141779583</c:v>
                </c:pt>
                <c:pt idx="36">
                  <c:v>0.40829018141779583</c:v>
                </c:pt>
                <c:pt idx="37">
                  <c:v>0.8380693197523178</c:v>
                </c:pt>
                <c:pt idx="38">
                  <c:v>1.267848458086841</c:v>
                </c:pt>
                <c:pt idx="39">
                  <c:v>1.4827380272541026</c:v>
                </c:pt>
              </c:numCache>
            </c:numRef>
          </c:yVal>
        </c:ser>
        <c:ser>
          <c:idx val="7"/>
          <c:order val="7"/>
          <c:tx>
            <c:strRef>
              <c:f>'Wykres normalności'!$K$1</c:f>
              <c:strCache>
                <c:ptCount val="1"/>
                <c:pt idx="0">
                  <c:v>Rzeka_4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rgbClr val="EEECE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normalności'!$K$2:$K$71</c:f>
              <c:numCache>
                <c:formatCode>General</c:formatCode>
                <c:ptCount val="70"/>
                <c:pt idx="30">
                  <c:v>-1.5179291595942788</c:v>
                </c:pt>
                <c:pt idx="31">
                  <c:v>-0.98916862734063504</c:v>
                </c:pt>
                <c:pt idx="32">
                  <c:v>-0.64932391318646587</c:v>
                </c:pt>
                <c:pt idx="33">
                  <c:v>-0.37228936046519112</c:v>
                </c:pt>
                <c:pt idx="34">
                  <c:v>-0.12158738275048303</c:v>
                </c:pt>
                <c:pt idx="35">
                  <c:v>0.12158738275048275</c:v>
                </c:pt>
                <c:pt idx="36">
                  <c:v>0.3722893604651909</c:v>
                </c:pt>
                <c:pt idx="37">
                  <c:v>0.64932391318646543</c:v>
                </c:pt>
                <c:pt idx="38">
                  <c:v>0.98916862734063504</c:v>
                </c:pt>
                <c:pt idx="39">
                  <c:v>1.5179291595942783</c:v>
                </c:pt>
              </c:numCache>
            </c:numRef>
          </c:yVal>
        </c:ser>
        <c:ser>
          <c:idx val="8"/>
          <c:order val="8"/>
          <c:tx>
            <c:strRef>
              <c:f>'Wykres normalności'!$L$1</c:f>
              <c:strCache>
                <c:ptCount val="1"/>
                <c:pt idx="0">
                  <c:v>Rzeka_5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normalności'!$L$2:$L$71</c:f>
              <c:numCache>
                <c:formatCode>General</c:formatCode>
                <c:ptCount val="70"/>
                <c:pt idx="40">
                  <c:v>-1.6008597602396013</c:v>
                </c:pt>
                <c:pt idx="41">
                  <c:v>-1.3200071707238814</c:v>
                </c:pt>
                <c:pt idx="42">
                  <c:v>-0.47744940217672366</c:v>
                </c:pt>
                <c:pt idx="43">
                  <c:v>-0.47744940217672366</c:v>
                </c:pt>
                <c:pt idx="44">
                  <c:v>-0.19659681266100384</c:v>
                </c:pt>
                <c:pt idx="45">
                  <c:v>0.3651083663704357</c:v>
                </c:pt>
                <c:pt idx="46">
                  <c:v>0.3651083663704357</c:v>
                </c:pt>
                <c:pt idx="47">
                  <c:v>0.92681354540187533</c:v>
                </c:pt>
                <c:pt idx="48">
                  <c:v>0.92681354540187533</c:v>
                </c:pt>
                <c:pt idx="49">
                  <c:v>1.4885187244333149</c:v>
                </c:pt>
              </c:numCache>
            </c:numRef>
          </c:yVal>
        </c:ser>
        <c:ser>
          <c:idx val="9"/>
          <c:order val="9"/>
          <c:tx>
            <c:strRef>
              <c:f>'Wykres normalności'!$M$1</c:f>
              <c:strCache>
                <c:ptCount val="1"/>
                <c:pt idx="0">
                  <c:v>Rzeka_5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4"/>
            <c:spPr>
              <a:solidFill>
                <a:sysClr val="window" lastClr="FFFFFF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normalności'!$M$2:$M$71</c:f>
              <c:numCache>
                <c:formatCode>General</c:formatCode>
                <c:ptCount val="70"/>
                <c:pt idx="40">
                  <c:v>-1.5179291595942788</c:v>
                </c:pt>
                <c:pt idx="41">
                  <c:v>-0.98916862734063504</c:v>
                </c:pt>
                <c:pt idx="42">
                  <c:v>-0.64932391318646587</c:v>
                </c:pt>
                <c:pt idx="43">
                  <c:v>-0.37228936046519112</c:v>
                </c:pt>
                <c:pt idx="44">
                  <c:v>-0.12158738275048303</c:v>
                </c:pt>
                <c:pt idx="45">
                  <c:v>0.12158738275048275</c:v>
                </c:pt>
                <c:pt idx="46">
                  <c:v>0.3722893604651909</c:v>
                </c:pt>
                <c:pt idx="47">
                  <c:v>0.64932391318646543</c:v>
                </c:pt>
                <c:pt idx="48">
                  <c:v>0.98916862734063504</c:v>
                </c:pt>
                <c:pt idx="49">
                  <c:v>1.5179291595942783</c:v>
                </c:pt>
              </c:numCache>
            </c:numRef>
          </c:yVal>
        </c:ser>
        <c:ser>
          <c:idx val="10"/>
          <c:order val="10"/>
          <c:tx>
            <c:strRef>
              <c:f>'Wykres normalności'!$N$1</c:f>
              <c:strCache>
                <c:ptCount val="1"/>
                <c:pt idx="0">
                  <c:v>Rzeka_6</c:v>
                </c:pt>
              </c:strCache>
            </c:strRef>
          </c:tx>
          <c:spPr>
            <a:ln w="1905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normalności'!$N$2:$N$71</c:f>
              <c:numCache>
                <c:formatCode>General</c:formatCode>
                <c:ptCount val="70"/>
                <c:pt idx="50">
                  <c:v>-1.8407159732337066</c:v>
                </c:pt>
                <c:pt idx="51">
                  <c:v>-1.1504474832710661</c:v>
                </c:pt>
                <c:pt idx="52">
                  <c:v>-0.23008949665421349</c:v>
                </c:pt>
                <c:pt idx="53">
                  <c:v>-0.23008949665421349</c:v>
                </c:pt>
                <c:pt idx="54">
                  <c:v>-0.23008949665421349</c:v>
                </c:pt>
                <c:pt idx="55">
                  <c:v>0</c:v>
                </c:pt>
                <c:pt idx="56">
                  <c:v>0.46017899330842699</c:v>
                </c:pt>
                <c:pt idx="57">
                  <c:v>0.69026848996264045</c:v>
                </c:pt>
                <c:pt idx="58">
                  <c:v>0.92035798661685264</c:v>
                </c:pt>
                <c:pt idx="59">
                  <c:v>1.6106264765794931</c:v>
                </c:pt>
              </c:numCache>
            </c:numRef>
          </c:yVal>
        </c:ser>
        <c:ser>
          <c:idx val="11"/>
          <c:order val="11"/>
          <c:tx>
            <c:strRef>
              <c:f>'Wykres normalności'!$O$1</c:f>
              <c:strCache>
                <c:ptCount val="1"/>
                <c:pt idx="0">
                  <c:v>Rzeka_6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5"/>
            <c:spPr>
              <a:solidFill>
                <a:sysClr val="window" lastClr="FFFFFF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normalności'!$O$2:$O$71</c:f>
              <c:numCache>
                <c:formatCode>General</c:formatCode>
                <c:ptCount val="70"/>
                <c:pt idx="50">
                  <c:v>-1.5179291595942788</c:v>
                </c:pt>
                <c:pt idx="51">
                  <c:v>-0.98916862734063504</c:v>
                </c:pt>
                <c:pt idx="52">
                  <c:v>-0.64932391318646587</c:v>
                </c:pt>
                <c:pt idx="53">
                  <c:v>-0.37228936046519112</c:v>
                </c:pt>
                <c:pt idx="54">
                  <c:v>-0.12158738275048303</c:v>
                </c:pt>
                <c:pt idx="55">
                  <c:v>0.12158738275048275</c:v>
                </c:pt>
                <c:pt idx="56">
                  <c:v>0.3722893604651909</c:v>
                </c:pt>
                <c:pt idx="57">
                  <c:v>0.64932391318646543</c:v>
                </c:pt>
                <c:pt idx="58">
                  <c:v>0.98916862734063504</c:v>
                </c:pt>
                <c:pt idx="59">
                  <c:v>1.5179291595942783</c:v>
                </c:pt>
              </c:numCache>
            </c:numRef>
          </c:yVal>
        </c:ser>
        <c:ser>
          <c:idx val="12"/>
          <c:order val="12"/>
          <c:tx>
            <c:strRef>
              <c:f>'Wykres normalności'!$P$1</c:f>
              <c:strCache>
                <c:ptCount val="1"/>
                <c:pt idx="0">
                  <c:v>Rzeka_7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normalności'!$P$2:$P$71</c:f>
              <c:numCache>
                <c:formatCode>General</c:formatCode>
                <c:ptCount val="70"/>
                <c:pt idx="60">
                  <c:v>-1.6782635505175438</c:v>
                </c:pt>
                <c:pt idx="61">
                  <c:v>-1.1280132060855619</c:v>
                </c:pt>
                <c:pt idx="62">
                  <c:v>-0.57776286165358126</c:v>
                </c:pt>
                <c:pt idx="63">
                  <c:v>-2.7512517221599104E-2</c:v>
                </c:pt>
                <c:pt idx="64">
                  <c:v>-2.7512517221599104E-2</c:v>
                </c:pt>
                <c:pt idx="65">
                  <c:v>-2.7512517221599104E-2</c:v>
                </c:pt>
                <c:pt idx="66">
                  <c:v>0.24761265499439195</c:v>
                </c:pt>
                <c:pt idx="67">
                  <c:v>0.52273782721038298</c:v>
                </c:pt>
                <c:pt idx="68">
                  <c:v>0.79786299942637406</c:v>
                </c:pt>
                <c:pt idx="69">
                  <c:v>1.8983636882903367</c:v>
                </c:pt>
              </c:numCache>
            </c:numRef>
          </c:yVal>
        </c:ser>
        <c:ser>
          <c:idx val="13"/>
          <c:order val="13"/>
          <c:tx>
            <c:strRef>
              <c:f>'Wykres normalności'!$Q$1</c:f>
              <c:strCache>
                <c:ptCount val="1"/>
                <c:pt idx="0">
                  <c:v>Rzeka_7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ysClr val="window" lastClr="FFFFFF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'Wykres normalności'!$C$2:$C$71</c:f>
              <c:numCache>
                <c:formatCode>General</c:formatCode>
                <c:ptCount val="70"/>
                <c:pt idx="0">
                  <c:v>0.15</c:v>
                </c:pt>
                <c:pt idx="1">
                  <c:v>0.17</c:v>
                </c:pt>
                <c:pt idx="2">
                  <c:v>0.18</c:v>
                </c:pt>
                <c:pt idx="3">
                  <c:v>0.19</c:v>
                </c:pt>
                <c:pt idx="4">
                  <c:v>0.19</c:v>
                </c:pt>
                <c:pt idx="5">
                  <c:v>0.22</c:v>
                </c:pt>
                <c:pt idx="6">
                  <c:v>0.23</c:v>
                </c:pt>
                <c:pt idx="7">
                  <c:v>0.25</c:v>
                </c:pt>
                <c:pt idx="8">
                  <c:v>0.28000000000000003</c:v>
                </c:pt>
                <c:pt idx="9">
                  <c:v>0.3</c:v>
                </c:pt>
                <c:pt idx="10">
                  <c:v>0.18</c:v>
                </c:pt>
                <c:pt idx="11">
                  <c:v>0.31</c:v>
                </c:pt>
                <c:pt idx="12">
                  <c:v>0.33</c:v>
                </c:pt>
                <c:pt idx="13">
                  <c:v>0.34</c:v>
                </c:pt>
                <c:pt idx="14">
                  <c:v>0.34</c:v>
                </c:pt>
                <c:pt idx="15">
                  <c:v>0.37</c:v>
                </c:pt>
                <c:pt idx="16">
                  <c:v>0.39</c:v>
                </c:pt>
                <c:pt idx="17">
                  <c:v>0.39</c:v>
                </c:pt>
                <c:pt idx="18">
                  <c:v>0.39</c:v>
                </c:pt>
                <c:pt idx="19">
                  <c:v>0.47</c:v>
                </c:pt>
                <c:pt idx="20">
                  <c:v>0.19</c:v>
                </c:pt>
                <c:pt idx="21">
                  <c:v>0.2</c:v>
                </c:pt>
                <c:pt idx="22">
                  <c:v>0.2</c:v>
                </c:pt>
                <c:pt idx="23">
                  <c:v>0.22</c:v>
                </c:pt>
                <c:pt idx="24">
                  <c:v>0.22</c:v>
                </c:pt>
                <c:pt idx="25">
                  <c:v>0.24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0.27</c:v>
                </c:pt>
                <c:pt idx="30">
                  <c:v>0.31</c:v>
                </c:pt>
                <c:pt idx="31">
                  <c:v>0.33</c:v>
                </c:pt>
                <c:pt idx="32">
                  <c:v>0.33</c:v>
                </c:pt>
                <c:pt idx="33">
                  <c:v>0.34</c:v>
                </c:pt>
                <c:pt idx="34">
                  <c:v>0.34</c:v>
                </c:pt>
                <c:pt idx="35">
                  <c:v>0.39</c:v>
                </c:pt>
                <c:pt idx="36">
                  <c:v>0.39</c:v>
                </c:pt>
                <c:pt idx="37">
                  <c:v>0.41</c:v>
                </c:pt>
                <c:pt idx="38">
                  <c:v>0.43</c:v>
                </c:pt>
                <c:pt idx="39">
                  <c:v>0.44</c:v>
                </c:pt>
                <c:pt idx="40">
                  <c:v>0.44</c:v>
                </c:pt>
                <c:pt idx="41">
                  <c:v>0.45</c:v>
                </c:pt>
                <c:pt idx="42">
                  <c:v>0.48</c:v>
                </c:pt>
                <c:pt idx="43">
                  <c:v>0.48</c:v>
                </c:pt>
                <c:pt idx="44">
                  <c:v>0.49</c:v>
                </c:pt>
                <c:pt idx="45">
                  <c:v>0.51</c:v>
                </c:pt>
                <c:pt idx="46">
                  <c:v>0.51</c:v>
                </c:pt>
                <c:pt idx="47">
                  <c:v>0.53</c:v>
                </c:pt>
                <c:pt idx="48">
                  <c:v>0.53</c:v>
                </c:pt>
                <c:pt idx="49">
                  <c:v>0.55000000000000004</c:v>
                </c:pt>
                <c:pt idx="50">
                  <c:v>0.28999999999999998</c:v>
                </c:pt>
                <c:pt idx="51">
                  <c:v>0.32</c:v>
                </c:pt>
                <c:pt idx="52">
                  <c:v>0.36</c:v>
                </c:pt>
                <c:pt idx="53">
                  <c:v>0.36</c:v>
                </c:pt>
                <c:pt idx="54">
                  <c:v>0.36</c:v>
                </c:pt>
                <c:pt idx="55">
                  <c:v>0.37</c:v>
                </c:pt>
                <c:pt idx="56">
                  <c:v>0.39</c:v>
                </c:pt>
                <c:pt idx="57">
                  <c:v>0.4</c:v>
                </c:pt>
                <c:pt idx="58">
                  <c:v>0.41</c:v>
                </c:pt>
                <c:pt idx="59">
                  <c:v>0.44</c:v>
                </c:pt>
                <c:pt idx="60">
                  <c:v>0.25</c:v>
                </c:pt>
                <c:pt idx="61">
                  <c:v>0.27</c:v>
                </c:pt>
                <c:pt idx="62">
                  <c:v>0.28999999999999998</c:v>
                </c:pt>
                <c:pt idx="63">
                  <c:v>0.31</c:v>
                </c:pt>
                <c:pt idx="64">
                  <c:v>0.31</c:v>
                </c:pt>
                <c:pt idx="65">
                  <c:v>0.31</c:v>
                </c:pt>
                <c:pt idx="66">
                  <c:v>0.32</c:v>
                </c:pt>
                <c:pt idx="67">
                  <c:v>0.33</c:v>
                </c:pt>
                <c:pt idx="68">
                  <c:v>0.34</c:v>
                </c:pt>
                <c:pt idx="69">
                  <c:v>0.38</c:v>
                </c:pt>
              </c:numCache>
            </c:numRef>
          </c:xVal>
          <c:yVal>
            <c:numRef>
              <c:f>'Wykres normalności'!$Q$2:$Q$71</c:f>
              <c:numCache>
                <c:formatCode>General</c:formatCode>
                <c:ptCount val="70"/>
                <c:pt idx="60">
                  <c:v>-1.5179291595942788</c:v>
                </c:pt>
                <c:pt idx="61">
                  <c:v>-0.98916862734063504</c:v>
                </c:pt>
                <c:pt idx="62">
                  <c:v>-0.64932391318646587</c:v>
                </c:pt>
                <c:pt idx="63">
                  <c:v>-0.37228936046519112</c:v>
                </c:pt>
                <c:pt idx="64">
                  <c:v>-0.12158738275048303</c:v>
                </c:pt>
                <c:pt idx="65">
                  <c:v>0.12158738275048275</c:v>
                </c:pt>
                <c:pt idx="66">
                  <c:v>0.3722893604651909</c:v>
                </c:pt>
                <c:pt idx="67">
                  <c:v>0.64932391318646543</c:v>
                </c:pt>
                <c:pt idx="68">
                  <c:v>0.98916862734063504</c:v>
                </c:pt>
                <c:pt idx="69">
                  <c:v>1.5179291595942783</c:v>
                </c:pt>
              </c:numCache>
            </c:numRef>
          </c:yVal>
        </c:ser>
        <c:axId val="94418432"/>
        <c:axId val="94429568"/>
      </c:scatterChart>
      <c:valAx>
        <c:axId val="94418432"/>
        <c:scaling>
          <c:orientation val="minMax"/>
          <c:min val="0.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Wartość obserwowana</a:t>
                </a:r>
              </a:p>
            </c:rich>
          </c:tx>
          <c:layout/>
        </c:title>
        <c:numFmt formatCode="General" sourceLinked="1"/>
        <c:tickLblPos val="nextTo"/>
        <c:crossAx val="94429568"/>
        <c:crosses val="autoZero"/>
        <c:crossBetween val="midCat"/>
      </c:valAx>
      <c:valAx>
        <c:axId val="94429568"/>
        <c:scaling>
          <c:orientation val="minMax"/>
          <c:max val="2"/>
          <c:min val="-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Oczekiwana normalna</a:t>
                </a:r>
              </a:p>
            </c:rich>
          </c:tx>
          <c:layout/>
        </c:title>
        <c:numFmt formatCode="General" sourceLinked="1"/>
        <c:tickLblPos val="nextTo"/>
        <c:crossAx val="9441843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85892372601975475"/>
          <c:y val="1.1515043988600137E-2"/>
          <c:w val="0.13967216960198817"/>
          <c:h val="0.96981683620019676"/>
        </c:manualLayout>
      </c:layout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bg2"/>
              </a:solidFill>
            </c:spPr>
          </c:marker>
          <c:val>
            <c:numRef>
              <c:f>'Wykres średnich'!$D$5:$D$11</c:f>
              <c:numCache>
                <c:formatCode>General</c:formatCode>
                <c:ptCount val="7"/>
                <c:pt idx="0">
                  <c:v>0.21599999999999997</c:v>
                </c:pt>
                <c:pt idx="1">
                  <c:v>0.35100000000000003</c:v>
                </c:pt>
                <c:pt idx="2">
                  <c:v>0.22900000000000001</c:v>
                </c:pt>
                <c:pt idx="3">
                  <c:v>0.37100000000000005</c:v>
                </c:pt>
                <c:pt idx="4">
                  <c:v>0.49700000000000016</c:v>
                </c:pt>
                <c:pt idx="5">
                  <c:v>0.37</c:v>
                </c:pt>
                <c:pt idx="6">
                  <c:v>0.311</c:v>
                </c:pt>
              </c:numCache>
            </c:numRef>
          </c:val>
        </c:ser>
        <c:marker val="1"/>
        <c:axId val="164442496"/>
        <c:axId val="164444800"/>
      </c:lineChart>
      <c:catAx>
        <c:axId val="164442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Nr rzeki</a:t>
                </a:r>
              </a:p>
            </c:rich>
          </c:tx>
        </c:title>
        <c:tickLblPos val="nextTo"/>
        <c:crossAx val="164444800"/>
        <c:crosses val="autoZero"/>
        <c:auto val="1"/>
        <c:lblAlgn val="ctr"/>
        <c:lblOffset val="100"/>
      </c:catAx>
      <c:valAx>
        <c:axId val="16444480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Rtęć</a:t>
                </a:r>
              </a:p>
            </c:rich>
          </c:tx>
        </c:title>
        <c:numFmt formatCode="General" sourceLinked="1"/>
        <c:tickLblPos val="nextTo"/>
        <c:crossAx val="164442496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spPr>
            <a:ln w="19050">
              <a:solidFill>
                <a:sysClr val="windowText" lastClr="000000"/>
              </a:solidFill>
            </a:ln>
          </c:spPr>
          <c:marker>
            <c:symbol val="circle"/>
            <c:size val="5"/>
            <c:spPr>
              <a:solidFill>
                <a:schemeClr val="bg2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val>
            <c:numRef>
              <c:f>'Wykres średnich'!$J$2:$J$8</c:f>
              <c:numCache>
                <c:formatCode>General</c:formatCode>
                <c:ptCount val="7"/>
                <c:pt idx="0">
                  <c:v>0.21599999999999997</c:v>
                </c:pt>
                <c:pt idx="1">
                  <c:v>0.35100000000000003</c:v>
                </c:pt>
                <c:pt idx="2">
                  <c:v>0.22900000000000001</c:v>
                </c:pt>
                <c:pt idx="3">
                  <c:v>0.37100000000000005</c:v>
                </c:pt>
                <c:pt idx="4">
                  <c:v>0.49700000000000016</c:v>
                </c:pt>
                <c:pt idx="5">
                  <c:v>0.37</c:v>
                </c:pt>
                <c:pt idx="6">
                  <c:v>0.311</c:v>
                </c:pt>
              </c:numCache>
            </c:numRef>
          </c:val>
        </c:ser>
        <c:ser>
          <c:idx val="1"/>
          <c:order val="1"/>
          <c:spPr>
            <a:ln>
              <a:noFill/>
            </a:ln>
          </c:spPr>
          <c:marker>
            <c:symbol val="plus"/>
            <c:size val="7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'Wykres średnich'!$K$2:$K$8</c:f>
              <c:numCache>
                <c:formatCode>General</c:formatCode>
                <c:ptCount val="7"/>
                <c:pt idx="0">
                  <c:v>0.18560826704516481</c:v>
                </c:pt>
                <c:pt idx="1">
                  <c:v>0.30448554016688473</c:v>
                </c:pt>
                <c:pt idx="2">
                  <c:v>0.21235632661195758</c:v>
                </c:pt>
                <c:pt idx="3">
                  <c:v>0.34215750965919928</c:v>
                </c:pt>
                <c:pt idx="4">
                  <c:v>0.47493166039974083</c:v>
                </c:pt>
                <c:pt idx="5">
                  <c:v>0.34306287156444953</c:v>
                </c:pt>
                <c:pt idx="6">
                  <c:v>0.28847225281814709</c:v>
                </c:pt>
              </c:numCache>
            </c:numRef>
          </c:val>
        </c:ser>
        <c:ser>
          <c:idx val="2"/>
          <c:order val="2"/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chemeClr val="tx1"/>
                </a:solidFill>
              </a:ln>
            </c:spPr>
          </c:marker>
          <c:val>
            <c:numRef>
              <c:f>'Wykres średnich'!$L$2:$L$8</c:f>
              <c:numCache>
                <c:formatCode>General</c:formatCode>
                <c:ptCount val="7"/>
                <c:pt idx="0">
                  <c:v>0.24639173295483513</c:v>
                </c:pt>
                <c:pt idx="1">
                  <c:v>0.39751445983311534</c:v>
                </c:pt>
                <c:pt idx="2">
                  <c:v>0.24564367338804244</c:v>
                </c:pt>
                <c:pt idx="3">
                  <c:v>0.39984249034080083</c:v>
                </c:pt>
                <c:pt idx="4">
                  <c:v>0.51906833960025944</c:v>
                </c:pt>
                <c:pt idx="5">
                  <c:v>0.39693712843555046</c:v>
                </c:pt>
                <c:pt idx="6">
                  <c:v>0.33352774718185291</c:v>
                </c:pt>
              </c:numCache>
            </c:numRef>
          </c:val>
        </c:ser>
        <c:marker val="1"/>
        <c:axId val="164465664"/>
        <c:axId val="164480512"/>
      </c:lineChart>
      <c:catAx>
        <c:axId val="164465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Nr rzeki</a:t>
                </a:r>
              </a:p>
            </c:rich>
          </c:tx>
        </c:title>
        <c:tickLblPos val="nextTo"/>
        <c:crossAx val="164480512"/>
        <c:crosses val="autoZero"/>
        <c:auto val="1"/>
        <c:lblAlgn val="ctr"/>
        <c:lblOffset val="100"/>
      </c:catAx>
      <c:valAx>
        <c:axId val="16448051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Poziom rtęci</a:t>
                </a:r>
              </a:p>
            </c:rich>
          </c:tx>
        </c:title>
        <c:numFmt formatCode="General" sourceLinked="1"/>
        <c:tickLblPos val="nextTo"/>
        <c:crossAx val="16446566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6.1162983659300667E-2"/>
          <c:y val="5.746795033918406E-2"/>
          <c:w val="0.78852628905257816"/>
          <c:h val="0.87097011695807869"/>
        </c:manualLayout>
      </c:layout>
      <c:lineChart>
        <c:grouping val="standard"/>
        <c:ser>
          <c:idx val="0"/>
          <c:order val="0"/>
          <c:tx>
            <c:strRef>
              <c:f>'Wykres ramka-wąsy'!$A$6</c:f>
              <c:strCache>
                <c:ptCount val="1"/>
                <c:pt idx="0">
                  <c:v>min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'Wykres ramka-wąsy'!$B$5:$H$5</c:f>
              <c:strCache>
                <c:ptCount val="7"/>
                <c:pt idx="0">
                  <c:v>Rzeka 1</c:v>
                </c:pt>
                <c:pt idx="1">
                  <c:v>Rzeka 2</c:v>
                </c:pt>
                <c:pt idx="2">
                  <c:v>Rzeka 3</c:v>
                </c:pt>
                <c:pt idx="3">
                  <c:v>Rzeka 4</c:v>
                </c:pt>
                <c:pt idx="4">
                  <c:v>Rzeka 5</c:v>
                </c:pt>
                <c:pt idx="5">
                  <c:v>Rzeka 6</c:v>
                </c:pt>
                <c:pt idx="6">
                  <c:v>Rzeka 7</c:v>
                </c:pt>
              </c:strCache>
            </c:strRef>
          </c:cat>
          <c:val>
            <c:numRef>
              <c:f>'Wykres ramka-wąsy'!$B$6:$H$6</c:f>
              <c:numCache>
                <c:formatCode>General</c:formatCode>
                <c:ptCount val="7"/>
                <c:pt idx="0">
                  <c:v>0.15</c:v>
                </c:pt>
                <c:pt idx="1">
                  <c:v>0.18</c:v>
                </c:pt>
                <c:pt idx="2">
                  <c:v>0.19</c:v>
                </c:pt>
                <c:pt idx="3">
                  <c:v>0.31</c:v>
                </c:pt>
                <c:pt idx="4">
                  <c:v>0.44</c:v>
                </c:pt>
                <c:pt idx="5">
                  <c:v>0.28999999999999998</c:v>
                </c:pt>
                <c:pt idx="6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'Wykres ramka-wąsy'!$A$7</c:f>
              <c:strCache>
                <c:ptCount val="1"/>
                <c:pt idx="0">
                  <c:v>max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'Wykres ramka-wąsy'!$B$5:$H$5</c:f>
              <c:strCache>
                <c:ptCount val="7"/>
                <c:pt idx="0">
                  <c:v>Rzeka 1</c:v>
                </c:pt>
                <c:pt idx="1">
                  <c:v>Rzeka 2</c:v>
                </c:pt>
                <c:pt idx="2">
                  <c:v>Rzeka 3</c:v>
                </c:pt>
                <c:pt idx="3">
                  <c:v>Rzeka 4</c:v>
                </c:pt>
                <c:pt idx="4">
                  <c:v>Rzeka 5</c:v>
                </c:pt>
                <c:pt idx="5">
                  <c:v>Rzeka 6</c:v>
                </c:pt>
                <c:pt idx="6">
                  <c:v>Rzeka 7</c:v>
                </c:pt>
              </c:strCache>
            </c:strRef>
          </c:cat>
          <c:val>
            <c:numRef>
              <c:f>'Wykres ramka-wąsy'!$B$7:$H$7</c:f>
              <c:numCache>
                <c:formatCode>General</c:formatCode>
                <c:ptCount val="7"/>
                <c:pt idx="0">
                  <c:v>0.3</c:v>
                </c:pt>
                <c:pt idx="1">
                  <c:v>0.47</c:v>
                </c:pt>
                <c:pt idx="2">
                  <c:v>0.27</c:v>
                </c:pt>
                <c:pt idx="3">
                  <c:v>0.44</c:v>
                </c:pt>
                <c:pt idx="4">
                  <c:v>0.55000000000000004</c:v>
                </c:pt>
                <c:pt idx="5">
                  <c:v>0.44</c:v>
                </c:pt>
                <c:pt idx="6">
                  <c:v>0.38</c:v>
                </c:pt>
              </c:numCache>
            </c:numRef>
          </c:val>
        </c:ser>
        <c:ser>
          <c:idx val="2"/>
          <c:order val="2"/>
          <c:tx>
            <c:strRef>
              <c:f>'Wykres ramka-wąsy'!$A$8</c:f>
              <c:strCache>
                <c:ptCount val="1"/>
                <c:pt idx="0">
                  <c:v>Q1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'Wykres ramka-wąsy'!$B$5:$H$5</c:f>
              <c:strCache>
                <c:ptCount val="7"/>
                <c:pt idx="0">
                  <c:v>Rzeka 1</c:v>
                </c:pt>
                <c:pt idx="1">
                  <c:v>Rzeka 2</c:v>
                </c:pt>
                <c:pt idx="2">
                  <c:v>Rzeka 3</c:v>
                </c:pt>
                <c:pt idx="3">
                  <c:v>Rzeka 4</c:v>
                </c:pt>
                <c:pt idx="4">
                  <c:v>Rzeka 5</c:v>
                </c:pt>
                <c:pt idx="5">
                  <c:v>Rzeka 6</c:v>
                </c:pt>
                <c:pt idx="6">
                  <c:v>Rzeka 7</c:v>
                </c:pt>
              </c:strCache>
            </c:strRef>
          </c:cat>
          <c:val>
            <c:numRef>
              <c:f>'Wykres ramka-wąsy'!$B$8:$H$8</c:f>
              <c:numCache>
                <c:formatCode>General</c:formatCode>
                <c:ptCount val="7"/>
                <c:pt idx="0">
                  <c:v>0.1825</c:v>
                </c:pt>
                <c:pt idx="1">
                  <c:v>0.33250000000000002</c:v>
                </c:pt>
                <c:pt idx="2">
                  <c:v>0.20500000000000002</c:v>
                </c:pt>
                <c:pt idx="3">
                  <c:v>0.33250000000000002</c:v>
                </c:pt>
                <c:pt idx="4">
                  <c:v>0.48</c:v>
                </c:pt>
                <c:pt idx="5">
                  <c:v>0.36</c:v>
                </c:pt>
                <c:pt idx="6">
                  <c:v>0.29499999999999998</c:v>
                </c:pt>
              </c:numCache>
            </c:numRef>
          </c:val>
        </c:ser>
        <c:ser>
          <c:idx val="3"/>
          <c:order val="3"/>
          <c:tx>
            <c:strRef>
              <c:f>'Wykres ramka-wąsy'!$A$9</c:f>
              <c:strCache>
                <c:ptCount val="1"/>
                <c:pt idx="0">
                  <c:v>Q3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EEECE1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'Wykres ramka-wąsy'!$B$5:$H$5</c:f>
              <c:strCache>
                <c:ptCount val="7"/>
                <c:pt idx="0">
                  <c:v>Rzeka 1</c:v>
                </c:pt>
                <c:pt idx="1">
                  <c:v>Rzeka 2</c:v>
                </c:pt>
                <c:pt idx="2">
                  <c:v>Rzeka 3</c:v>
                </c:pt>
                <c:pt idx="3">
                  <c:v>Rzeka 4</c:v>
                </c:pt>
                <c:pt idx="4">
                  <c:v>Rzeka 5</c:v>
                </c:pt>
                <c:pt idx="5">
                  <c:v>Rzeka 6</c:v>
                </c:pt>
                <c:pt idx="6">
                  <c:v>Rzeka 7</c:v>
                </c:pt>
              </c:strCache>
            </c:strRef>
          </c:cat>
          <c:val>
            <c:numRef>
              <c:f>'Wykres ramka-wąsy'!$B$9:$H$9</c:f>
              <c:numCache>
                <c:formatCode>General</c:formatCode>
                <c:ptCount val="7"/>
                <c:pt idx="0">
                  <c:v>0.245</c:v>
                </c:pt>
                <c:pt idx="1">
                  <c:v>0.39</c:v>
                </c:pt>
                <c:pt idx="2">
                  <c:v>0.25</c:v>
                </c:pt>
                <c:pt idx="3">
                  <c:v>0.40499999999999997</c:v>
                </c:pt>
                <c:pt idx="4">
                  <c:v>0.52500000000000002</c:v>
                </c:pt>
                <c:pt idx="5">
                  <c:v>0.39750000000000002</c:v>
                </c:pt>
                <c:pt idx="6">
                  <c:v>0.32750000000000001</c:v>
                </c:pt>
              </c:numCache>
            </c:numRef>
          </c:val>
        </c:ser>
        <c:ser>
          <c:idx val="4"/>
          <c:order val="4"/>
          <c:tx>
            <c:strRef>
              <c:f>'Wykres ramka-wąsy'!$A$10</c:f>
              <c:strCache>
                <c:ptCount val="1"/>
                <c:pt idx="0">
                  <c:v>Mediana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chemeClr val="bg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'Wykres ramka-wąsy'!$B$5:$H$5</c:f>
              <c:strCache>
                <c:ptCount val="7"/>
                <c:pt idx="0">
                  <c:v>Rzeka 1</c:v>
                </c:pt>
                <c:pt idx="1">
                  <c:v>Rzeka 2</c:v>
                </c:pt>
                <c:pt idx="2">
                  <c:v>Rzeka 3</c:v>
                </c:pt>
                <c:pt idx="3">
                  <c:v>Rzeka 4</c:v>
                </c:pt>
                <c:pt idx="4">
                  <c:v>Rzeka 5</c:v>
                </c:pt>
                <c:pt idx="5">
                  <c:v>Rzeka 6</c:v>
                </c:pt>
                <c:pt idx="6">
                  <c:v>Rzeka 7</c:v>
                </c:pt>
              </c:strCache>
            </c:strRef>
          </c:cat>
          <c:val>
            <c:numRef>
              <c:f>'Wykres ramka-wąsy'!$B$10:$H$10</c:f>
              <c:numCache>
                <c:formatCode>General</c:formatCode>
                <c:ptCount val="7"/>
                <c:pt idx="0">
                  <c:v>0.20500000000000002</c:v>
                </c:pt>
                <c:pt idx="1">
                  <c:v>0.35499999999999998</c:v>
                </c:pt>
                <c:pt idx="2">
                  <c:v>0.22999999999999998</c:v>
                </c:pt>
                <c:pt idx="3">
                  <c:v>0.36499999999999999</c:v>
                </c:pt>
                <c:pt idx="4">
                  <c:v>0.5</c:v>
                </c:pt>
                <c:pt idx="5">
                  <c:v>0.36499999999999999</c:v>
                </c:pt>
                <c:pt idx="6">
                  <c:v>0.31</c:v>
                </c:pt>
              </c:numCache>
            </c:numRef>
          </c:val>
        </c:ser>
        <c:marker val="1"/>
        <c:axId val="164306944"/>
        <c:axId val="164308864"/>
      </c:lineChart>
      <c:catAx>
        <c:axId val="164306944"/>
        <c:scaling>
          <c:orientation val="minMax"/>
        </c:scaling>
        <c:axPos val="b"/>
        <c:tickLblPos val="nextTo"/>
        <c:crossAx val="164308864"/>
        <c:crosses val="autoZero"/>
        <c:auto val="1"/>
        <c:lblAlgn val="ctr"/>
        <c:lblOffset val="100"/>
      </c:catAx>
      <c:valAx>
        <c:axId val="164308864"/>
        <c:scaling>
          <c:orientation val="minMax"/>
        </c:scaling>
        <c:axPos val="l"/>
        <c:numFmt formatCode="General" sourceLinked="1"/>
        <c:tickLblPos val="nextTo"/>
        <c:crossAx val="1643069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365760</xdr:colOff>
      <xdr:row>47</xdr:row>
      <xdr:rowOff>60960</xdr:rowOff>
    </xdr:from>
    <xdr:to>
      <xdr:col>20</xdr:col>
      <xdr:colOff>60960</xdr:colOff>
      <xdr:row>67</xdr:row>
      <xdr:rowOff>106680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91440</xdr:colOff>
      <xdr:row>6</xdr:row>
      <xdr:rowOff>60960</xdr:rowOff>
    </xdr:from>
    <xdr:to>
      <xdr:col>17</xdr:col>
      <xdr:colOff>228600</xdr:colOff>
      <xdr:row>21</xdr:row>
      <xdr:rowOff>144780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7620</xdr:colOff>
      <xdr:row>7</xdr:row>
      <xdr:rowOff>152400</xdr:rowOff>
    </xdr:from>
    <xdr:to>
      <xdr:col>10</xdr:col>
      <xdr:colOff>556260</xdr:colOff>
      <xdr:row>23</xdr:row>
      <xdr:rowOff>68580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167640</xdr:rowOff>
    </xdr:from>
    <xdr:to>
      <xdr:col>17</xdr:col>
      <xdr:colOff>7620</xdr:colOff>
      <xdr:row>21</xdr:row>
      <xdr:rowOff>45720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workbookViewId="0">
      <selection activeCell="K13" sqref="K13"/>
    </sheetView>
  </sheetViews>
  <sheetFormatPr defaultRowHeight="13.8"/>
  <sheetData>
    <row r="1" spans="1:8" ht="15">
      <c r="A1" s="12" t="s">
        <v>20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6</v>
      </c>
    </row>
    <row r="2" spans="1:8" ht="15.6">
      <c r="A2" s="13">
        <v>1</v>
      </c>
      <c r="B2" s="15">
        <v>0.15</v>
      </c>
      <c r="C2" s="16">
        <v>0.18</v>
      </c>
      <c r="D2" s="15">
        <v>0.25</v>
      </c>
      <c r="E2" s="15">
        <v>0.34</v>
      </c>
      <c r="F2" s="15">
        <v>0.51</v>
      </c>
      <c r="G2" s="15">
        <v>0.37</v>
      </c>
      <c r="H2" s="15">
        <v>0.28999999999999998</v>
      </c>
    </row>
    <row r="3" spans="1:8" ht="15.6">
      <c r="A3" s="13">
        <v>2</v>
      </c>
      <c r="B3" s="15">
        <v>0.3</v>
      </c>
      <c r="C3" s="16">
        <v>0.34</v>
      </c>
      <c r="D3" s="15">
        <v>0.2</v>
      </c>
      <c r="E3" s="15">
        <v>0.41</v>
      </c>
      <c r="F3" s="15">
        <v>0.48</v>
      </c>
      <c r="G3" s="15">
        <v>0.39</v>
      </c>
      <c r="H3" s="15">
        <v>0.31</v>
      </c>
    </row>
    <row r="4" spans="1:8" ht="15.6">
      <c r="A4" s="13">
        <v>3</v>
      </c>
      <c r="B4" s="15">
        <v>0.19</v>
      </c>
      <c r="C4" s="16">
        <v>0.37</v>
      </c>
      <c r="D4" s="15">
        <v>0.22</v>
      </c>
      <c r="E4" s="15">
        <v>0.31</v>
      </c>
      <c r="F4" s="15">
        <v>0.53</v>
      </c>
      <c r="G4" s="15">
        <v>0.32</v>
      </c>
      <c r="H4" s="15">
        <v>0.33</v>
      </c>
    </row>
    <row r="5" spans="1:8" ht="15.6">
      <c r="A5" s="13">
        <v>4</v>
      </c>
      <c r="B5" s="15">
        <v>0.28000000000000003</v>
      </c>
      <c r="C5" s="16">
        <v>0.33</v>
      </c>
      <c r="D5" s="15">
        <v>0.25</v>
      </c>
      <c r="E5" s="15">
        <v>0.39</v>
      </c>
      <c r="F5" s="15">
        <v>0.45</v>
      </c>
      <c r="G5" s="15">
        <v>0.36</v>
      </c>
      <c r="H5" s="15">
        <v>0.25</v>
      </c>
    </row>
    <row r="6" spans="1:8" ht="15.6">
      <c r="A6" s="13">
        <v>5</v>
      </c>
      <c r="B6" s="15">
        <v>0.17</v>
      </c>
      <c r="C6" s="16">
        <v>0.39</v>
      </c>
      <c r="D6" s="15">
        <v>0.19</v>
      </c>
      <c r="E6" s="15">
        <v>0.33</v>
      </c>
      <c r="F6" s="15">
        <v>0.55000000000000004</v>
      </c>
      <c r="G6" s="15">
        <v>0.36</v>
      </c>
      <c r="H6" s="15">
        <v>0.34</v>
      </c>
    </row>
    <row r="7" spans="1:8" ht="15.6">
      <c r="A7" s="13">
        <v>6</v>
      </c>
      <c r="B7" s="15">
        <v>0.22</v>
      </c>
      <c r="C7" s="16">
        <v>0.31</v>
      </c>
      <c r="D7" s="15">
        <v>0.27</v>
      </c>
      <c r="E7" s="15">
        <v>0.34</v>
      </c>
      <c r="F7" s="15">
        <v>0.51</v>
      </c>
      <c r="G7" s="15">
        <v>0.4</v>
      </c>
      <c r="H7" s="15">
        <v>0.27</v>
      </c>
    </row>
    <row r="8" spans="1:8" ht="15.6">
      <c r="A8" s="13">
        <v>7</v>
      </c>
      <c r="B8" s="15">
        <v>0.19</v>
      </c>
      <c r="C8" s="16">
        <v>0.34</v>
      </c>
      <c r="D8" s="15">
        <v>0.22</v>
      </c>
      <c r="E8" s="15">
        <v>0.43</v>
      </c>
      <c r="F8" s="15">
        <v>0.53</v>
      </c>
      <c r="G8" s="15">
        <v>0.28999999999999998</v>
      </c>
      <c r="H8" s="15">
        <v>0.32</v>
      </c>
    </row>
    <row r="9" spans="1:8" ht="15.6">
      <c r="A9" s="13">
        <v>8</v>
      </c>
      <c r="B9" s="15">
        <v>0.25</v>
      </c>
      <c r="C9" s="16">
        <v>0.39</v>
      </c>
      <c r="D9" s="15">
        <v>0.2</v>
      </c>
      <c r="E9" s="15">
        <v>0.39</v>
      </c>
      <c r="F9" s="15">
        <v>0.48</v>
      </c>
      <c r="G9" s="15">
        <v>0.36</v>
      </c>
      <c r="H9" s="15">
        <v>0.31</v>
      </c>
    </row>
    <row r="10" spans="1:8" ht="15.6">
      <c r="A10" s="13">
        <v>9</v>
      </c>
      <c r="B10" s="15">
        <v>0.23</v>
      </c>
      <c r="C10" s="16">
        <v>0.47</v>
      </c>
      <c r="D10" s="15">
        <v>0.24</v>
      </c>
      <c r="E10" s="15">
        <v>0.33</v>
      </c>
      <c r="F10" s="15">
        <v>0.49</v>
      </c>
      <c r="G10" s="15">
        <v>0.44</v>
      </c>
      <c r="H10" s="15">
        <v>0.38</v>
      </c>
    </row>
    <row r="11" spans="1:8" ht="16.2" thickBot="1">
      <c r="A11" s="14">
        <v>10</v>
      </c>
      <c r="B11" s="17">
        <v>0.18</v>
      </c>
      <c r="C11" s="18">
        <v>0.39</v>
      </c>
      <c r="D11" s="17">
        <v>0.25</v>
      </c>
      <c r="E11" s="17">
        <v>0.44</v>
      </c>
      <c r="F11" s="17">
        <v>0.44</v>
      </c>
      <c r="G11" s="17">
        <v>0.41</v>
      </c>
      <c r="H11" s="17">
        <v>0.31</v>
      </c>
    </row>
    <row r="13" spans="1:8">
      <c r="A13" t="s">
        <v>61</v>
      </c>
      <c r="B13" s="19">
        <f t="shared" ref="B13:H13" si="0">AVERAGE(B2:B11)</f>
        <v>0.21599999999999997</v>
      </c>
      <c r="C13" s="19">
        <f t="shared" si="0"/>
        <v>0.35100000000000003</v>
      </c>
      <c r="D13" s="19">
        <f t="shared" si="0"/>
        <v>0.22900000000000001</v>
      </c>
      <c r="E13" s="19">
        <f t="shared" si="0"/>
        <v>0.37100000000000005</v>
      </c>
      <c r="F13" s="19">
        <f t="shared" si="0"/>
        <v>0.49700000000000016</v>
      </c>
      <c r="G13" s="19">
        <f t="shared" si="0"/>
        <v>0.37</v>
      </c>
      <c r="H13" s="19">
        <f t="shared" si="0"/>
        <v>0.311</v>
      </c>
    </row>
    <row r="14" spans="1:8">
      <c r="A14" t="s">
        <v>59</v>
      </c>
      <c r="B14">
        <f t="shared" ref="B14:H14" si="1">STDEV(B2:B11)</f>
        <v>4.9035134795822229E-2</v>
      </c>
      <c r="C14">
        <f t="shared" si="1"/>
        <v>7.5048132703100692E-2</v>
      </c>
      <c r="D14">
        <f t="shared" si="1"/>
        <v>2.6853512081497097E-2</v>
      </c>
      <c r="E14">
        <f t="shared" si="1"/>
        <v>4.6535530034109499E-2</v>
      </c>
      <c r="F14">
        <f t="shared" si="1"/>
        <v>3.5605867181935001E-2</v>
      </c>
      <c r="G14">
        <f t="shared" si="1"/>
        <v>4.3461349368017821E-2</v>
      </c>
      <c r="H14">
        <f t="shared" si="1"/>
        <v>3.6347092196090718E-2</v>
      </c>
    </row>
    <row r="15" spans="1:8">
      <c r="A15" t="s">
        <v>60</v>
      </c>
      <c r="B15">
        <f t="shared" ref="B15:H15" si="2">CONFIDENCE(0.05,B14,10)</f>
        <v>3.0391732954835167E-2</v>
      </c>
      <c r="C15">
        <f t="shared" si="2"/>
        <v>4.6514459833115314E-2</v>
      </c>
      <c r="D15">
        <f t="shared" si="2"/>
        <v>1.6643673388042426E-2</v>
      </c>
      <c r="E15">
        <f t="shared" si="2"/>
        <v>2.8842490340800789E-2</v>
      </c>
      <c r="F15">
        <f t="shared" si="2"/>
        <v>2.2068339600259331E-2</v>
      </c>
      <c r="G15">
        <f t="shared" si="2"/>
        <v>2.6937128435550441E-2</v>
      </c>
      <c r="H15">
        <f t="shared" si="2"/>
        <v>2.2527747181852922E-2</v>
      </c>
    </row>
    <row r="16" spans="1:8">
      <c r="A16" t="s">
        <v>62</v>
      </c>
      <c r="B16" s="19">
        <f>MIN(B2:B11)</f>
        <v>0.15</v>
      </c>
      <c r="C16" s="19">
        <f t="shared" ref="C16:H16" si="3">MIN(C2:C11)</f>
        <v>0.18</v>
      </c>
      <c r="D16" s="19">
        <f t="shared" si="3"/>
        <v>0.19</v>
      </c>
      <c r="E16" s="19">
        <f t="shared" si="3"/>
        <v>0.31</v>
      </c>
      <c r="F16" s="19">
        <f t="shared" si="3"/>
        <v>0.44</v>
      </c>
      <c r="G16" s="19">
        <f t="shared" si="3"/>
        <v>0.28999999999999998</v>
      </c>
      <c r="H16" s="19">
        <f t="shared" si="3"/>
        <v>0.25</v>
      </c>
    </row>
    <row r="17" spans="1:8">
      <c r="A17" t="s">
        <v>63</v>
      </c>
      <c r="B17" s="19">
        <f>MAX(B2:B11)</f>
        <v>0.3</v>
      </c>
      <c r="C17" s="19">
        <f t="shared" ref="C17:H17" si="4">MAX(C2:C11)</f>
        <v>0.47</v>
      </c>
      <c r="D17" s="19">
        <f t="shared" si="4"/>
        <v>0.27</v>
      </c>
      <c r="E17" s="19">
        <f t="shared" si="4"/>
        <v>0.44</v>
      </c>
      <c r="F17" s="19">
        <f t="shared" si="4"/>
        <v>0.55000000000000004</v>
      </c>
      <c r="G17" s="19">
        <f t="shared" si="4"/>
        <v>0.44</v>
      </c>
      <c r="H17" s="19">
        <f t="shared" si="4"/>
        <v>0.38</v>
      </c>
    </row>
    <row r="18" spans="1:8">
      <c r="A18" t="s">
        <v>64</v>
      </c>
      <c r="B18">
        <f>QUARTILE(B2:B11,1)</f>
        <v>0.1825</v>
      </c>
      <c r="C18">
        <f t="shared" ref="C18:H18" si="5">QUARTILE(C2:C11,1)</f>
        <v>0.33250000000000002</v>
      </c>
      <c r="D18">
        <f t="shared" si="5"/>
        <v>0.20500000000000002</v>
      </c>
      <c r="E18">
        <f t="shared" si="5"/>
        <v>0.33250000000000002</v>
      </c>
      <c r="F18">
        <f t="shared" si="5"/>
        <v>0.48</v>
      </c>
      <c r="G18">
        <f t="shared" si="5"/>
        <v>0.36</v>
      </c>
      <c r="H18">
        <f t="shared" si="5"/>
        <v>0.29499999999999998</v>
      </c>
    </row>
    <row r="19" spans="1:8">
      <c r="A19" t="s">
        <v>65</v>
      </c>
      <c r="B19">
        <f>QUARTILE(B2:B11,3)</f>
        <v>0.245</v>
      </c>
      <c r="C19">
        <f t="shared" ref="C19:H19" si="6">QUARTILE(C2:C11,3)</f>
        <v>0.39</v>
      </c>
      <c r="D19">
        <f t="shared" si="6"/>
        <v>0.25</v>
      </c>
      <c r="E19">
        <f t="shared" si="6"/>
        <v>0.40499999999999997</v>
      </c>
      <c r="F19">
        <f t="shared" si="6"/>
        <v>0.52500000000000002</v>
      </c>
      <c r="G19">
        <f t="shared" si="6"/>
        <v>0.39750000000000002</v>
      </c>
      <c r="H19">
        <f t="shared" si="6"/>
        <v>0.32750000000000001</v>
      </c>
    </row>
    <row r="20" spans="1:8">
      <c r="A20" t="s">
        <v>66</v>
      </c>
      <c r="B20" s="19">
        <f>MEDIAN(B2:B11)</f>
        <v>0.20500000000000002</v>
      </c>
      <c r="C20" s="19">
        <f t="shared" ref="C20:H20" si="7">MEDIAN(C2:C11)</f>
        <v>0.35499999999999998</v>
      </c>
      <c r="D20" s="19">
        <f t="shared" si="7"/>
        <v>0.22999999999999998</v>
      </c>
      <c r="E20" s="19">
        <f t="shared" si="7"/>
        <v>0.36499999999999999</v>
      </c>
      <c r="F20" s="19">
        <f t="shared" si="7"/>
        <v>0.5</v>
      </c>
      <c r="G20" s="19">
        <f t="shared" si="7"/>
        <v>0.36499999999999999</v>
      </c>
      <c r="H20" s="19">
        <f t="shared" si="7"/>
        <v>0.31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71"/>
  <sheetViews>
    <sheetView topLeftCell="A47" workbookViewId="0">
      <selection activeCell="E64" sqref="E64"/>
    </sheetView>
  </sheetViews>
  <sheetFormatPr defaultColWidth="6.19921875" defaultRowHeight="13.8"/>
  <sheetData>
    <row r="1" spans="1:48" ht="15">
      <c r="C1" t="s">
        <v>23</v>
      </c>
      <c r="D1" t="s">
        <v>24</v>
      </c>
      <c r="E1" t="s">
        <v>24</v>
      </c>
      <c r="F1" t="s">
        <v>25</v>
      </c>
      <c r="G1" t="s">
        <v>25</v>
      </c>
      <c r="H1" t="s">
        <v>26</v>
      </c>
      <c r="I1" t="s">
        <v>26</v>
      </c>
      <c r="J1" t="s">
        <v>27</v>
      </c>
      <c r="K1" t="s">
        <v>27</v>
      </c>
      <c r="L1" t="s">
        <v>28</v>
      </c>
      <c r="M1" t="s">
        <v>28</v>
      </c>
      <c r="N1" t="s">
        <v>29</v>
      </c>
      <c r="O1" t="s">
        <v>29</v>
      </c>
      <c r="P1" t="s">
        <v>30</v>
      </c>
      <c r="Q1" t="s">
        <v>30</v>
      </c>
      <c r="T1" s="12" t="s">
        <v>0</v>
      </c>
      <c r="U1" s="12"/>
      <c r="V1" s="12"/>
      <c r="W1" s="12" t="s">
        <v>1</v>
      </c>
      <c r="X1" s="12"/>
      <c r="Y1" s="12"/>
      <c r="Z1" s="12" t="s">
        <v>2</v>
      </c>
      <c r="AA1" s="12"/>
      <c r="AB1" s="12"/>
      <c r="AC1" s="12" t="s">
        <v>3</v>
      </c>
      <c r="AD1" s="12"/>
      <c r="AE1" s="12"/>
      <c r="AF1" s="12" t="s">
        <v>4</v>
      </c>
      <c r="AG1" s="12"/>
      <c r="AH1" s="12"/>
      <c r="AI1" s="12" t="s">
        <v>5</v>
      </c>
      <c r="AJ1" s="12"/>
      <c r="AK1" s="12"/>
      <c r="AL1" s="12" t="s">
        <v>6</v>
      </c>
    </row>
    <row r="2" spans="1:48" ht="15.6">
      <c r="A2">
        <v>1</v>
      </c>
      <c r="C2">
        <v>0.15</v>
      </c>
      <c r="D2">
        <v>-1.3459736630646144</v>
      </c>
      <c r="E2">
        <v>-1.5179291595942788</v>
      </c>
      <c r="T2" s="15">
        <v>0.15</v>
      </c>
      <c r="U2" s="15">
        <f t="shared" ref="U2:U11" si="0">(T2-$AD$14)/$AD$15</f>
        <v>-1.3459736630646144</v>
      </c>
      <c r="V2" s="20">
        <f t="shared" ref="V2:V11" si="1">NORMSINV((3*A2-1)/(3*10+1))</f>
        <v>-1.5179291595942788</v>
      </c>
      <c r="W2" s="16">
        <v>0.18</v>
      </c>
      <c r="X2" s="15">
        <f t="shared" ref="X2:X11" si="2">(W2-$AG$14)/$AG$15</f>
        <v>-2.2785377042823538</v>
      </c>
      <c r="Y2" s="20">
        <f>NORMSINV((3*A2-1)/(3*10+1))</f>
        <v>-1.5179291595942788</v>
      </c>
      <c r="Z2" s="15">
        <v>0.19</v>
      </c>
      <c r="AA2" s="15">
        <f t="shared" ref="AA2:AA11" si="3">(Z2-$AJ$14)/$AJ$15</f>
        <v>-1.4523239970116317</v>
      </c>
      <c r="AB2" s="20">
        <f>NORMSINV((3*A2-1)/(3*10+1))</f>
        <v>-1.5179291595942788</v>
      </c>
      <c r="AC2" s="15">
        <v>0.31</v>
      </c>
      <c r="AD2" s="15">
        <f t="shared" ref="AD2:AD11" si="4">(AC2-$AM$14)/$AM$15</f>
        <v>-1.3108263719202957</v>
      </c>
      <c r="AE2" s="20">
        <f>NORMSINV((3*A2-1)/(3*10+1))</f>
        <v>-1.5179291595942788</v>
      </c>
      <c r="AF2" s="15">
        <v>0.44</v>
      </c>
      <c r="AG2" s="15">
        <f t="shared" ref="AG2:AG11" si="5">(AF2-$AP$14)/$AP$15</f>
        <v>-1.6008597602396013</v>
      </c>
      <c r="AH2" s="20">
        <f>NORMSINV((3*A2-1)/(3*10+1))</f>
        <v>-1.5179291595942788</v>
      </c>
      <c r="AI2" s="15">
        <v>0.28999999999999998</v>
      </c>
      <c r="AJ2" s="15">
        <f t="shared" ref="AJ2:AJ11" si="6">(AI2-$AS$14)/$AS$15</f>
        <v>-1.8407159732337066</v>
      </c>
      <c r="AK2" s="20">
        <f>NORMSINV((3*A2-1)/(3*10+1))</f>
        <v>-1.5179291595942788</v>
      </c>
      <c r="AL2" s="15">
        <v>0.25</v>
      </c>
      <c r="AM2" s="15">
        <f t="shared" ref="AM2:AM11" si="7">(AL2-$AV$14)/$AV$15</f>
        <v>-1.6782635505175438</v>
      </c>
      <c r="AN2" s="20">
        <f>NORMSINV((3*A2-1)/(3*10+1))</f>
        <v>-1.5179291595942788</v>
      </c>
    </row>
    <row r="3" spans="1:48" ht="15.6">
      <c r="A3">
        <v>2</v>
      </c>
      <c r="C3">
        <v>0.17</v>
      </c>
      <c r="D3">
        <v>-0.93810285607533672</v>
      </c>
      <c r="E3">
        <v>-0.98916862734063504</v>
      </c>
      <c r="T3" s="15">
        <v>0.17</v>
      </c>
      <c r="U3" s="15">
        <f t="shared" si="0"/>
        <v>-0.93810285607533672</v>
      </c>
      <c r="V3" s="20">
        <f t="shared" si="1"/>
        <v>-0.98916862734063504</v>
      </c>
      <c r="W3" s="16">
        <v>0.31</v>
      </c>
      <c r="X3" s="15">
        <f t="shared" si="2"/>
        <v>-0.54631605775191028</v>
      </c>
      <c r="Y3" s="20">
        <f t="shared" ref="Y3:Y11" si="8">NORMSINV((3*A3-1)/(3*10+1))</f>
        <v>-0.98916862734063504</v>
      </c>
      <c r="Z3" s="15">
        <v>0.2</v>
      </c>
      <c r="AA3" s="15">
        <f t="shared" si="3"/>
        <v>-1.0799332285471106</v>
      </c>
      <c r="AB3" s="20">
        <f t="shared" ref="AB3:AB11" si="9">NORMSINV((3*A3-1)/(3*10+1))</f>
        <v>-0.98916862734063504</v>
      </c>
      <c r="AC3" s="15">
        <v>0.33</v>
      </c>
      <c r="AD3" s="15">
        <f t="shared" si="4"/>
        <v>-0.88104723358577253</v>
      </c>
      <c r="AE3" s="20">
        <f t="shared" ref="AE3:AE11" si="10">NORMSINV((3*A3-1)/(3*10+1))</f>
        <v>-0.98916862734063504</v>
      </c>
      <c r="AF3" s="15">
        <v>0.45</v>
      </c>
      <c r="AG3" s="15">
        <f t="shared" si="5"/>
        <v>-1.3200071707238814</v>
      </c>
      <c r="AH3" s="20">
        <f t="shared" ref="AH3:AH11" si="11">NORMSINV((3*A3-1)/(3*10+1))</f>
        <v>-0.98916862734063504</v>
      </c>
      <c r="AI3" s="15">
        <v>0.32</v>
      </c>
      <c r="AJ3" s="15">
        <f t="shared" si="6"/>
        <v>-1.1504474832710661</v>
      </c>
      <c r="AK3" s="20">
        <f t="shared" ref="AK3:AK11" si="12">NORMSINV((3*A3-1)/(3*10+1))</f>
        <v>-0.98916862734063504</v>
      </c>
      <c r="AL3" s="15">
        <v>0.27</v>
      </c>
      <c r="AM3" s="15">
        <f t="shared" si="7"/>
        <v>-1.1280132060855619</v>
      </c>
      <c r="AN3" s="20">
        <f t="shared" ref="AN3:AN11" si="13">NORMSINV((3*A3-1)/(3*10+1))</f>
        <v>-0.98916862734063504</v>
      </c>
    </row>
    <row r="4" spans="1:48" ht="15.6">
      <c r="A4">
        <v>3</v>
      </c>
      <c r="C4">
        <v>0.18</v>
      </c>
      <c r="D4">
        <v>-0.73416745258069849</v>
      </c>
      <c r="E4">
        <v>-0.64932391318646587</v>
      </c>
      <c r="T4" s="15">
        <v>0.18</v>
      </c>
      <c r="U4" s="15">
        <f t="shared" si="0"/>
        <v>-0.73416745258069849</v>
      </c>
      <c r="V4" s="20">
        <f t="shared" si="1"/>
        <v>-0.64932391318646587</v>
      </c>
      <c r="W4" s="16">
        <v>0.33</v>
      </c>
      <c r="X4" s="15">
        <f t="shared" si="2"/>
        <v>-0.27982041982414951</v>
      </c>
      <c r="Y4" s="20">
        <f t="shared" si="8"/>
        <v>-0.64932391318646587</v>
      </c>
      <c r="Z4" s="15">
        <v>0.2</v>
      </c>
      <c r="AA4" s="15">
        <f t="shared" si="3"/>
        <v>-1.0799332285471106</v>
      </c>
      <c r="AB4" s="20">
        <f t="shared" si="9"/>
        <v>-0.64932391318646587</v>
      </c>
      <c r="AC4" s="15">
        <v>0.33</v>
      </c>
      <c r="AD4" s="15">
        <f t="shared" si="4"/>
        <v>-0.88104723358577253</v>
      </c>
      <c r="AE4" s="20">
        <f t="shared" si="10"/>
        <v>-0.64932391318646587</v>
      </c>
      <c r="AF4" s="15">
        <v>0.48</v>
      </c>
      <c r="AG4" s="15">
        <f t="shared" si="5"/>
        <v>-0.47744940217672366</v>
      </c>
      <c r="AH4" s="20">
        <f t="shared" si="11"/>
        <v>-0.64932391318646587</v>
      </c>
      <c r="AI4" s="15">
        <v>0.36</v>
      </c>
      <c r="AJ4" s="15">
        <f t="shared" si="6"/>
        <v>-0.23008949665421349</v>
      </c>
      <c r="AK4" s="20">
        <f t="shared" si="12"/>
        <v>-0.64932391318646587</v>
      </c>
      <c r="AL4" s="15">
        <v>0.28999999999999998</v>
      </c>
      <c r="AM4" s="15">
        <f t="shared" si="7"/>
        <v>-0.57776286165358126</v>
      </c>
      <c r="AN4" s="20">
        <f t="shared" si="13"/>
        <v>-0.64932391318646587</v>
      </c>
    </row>
    <row r="5" spans="1:48" ht="15.6">
      <c r="A5">
        <v>4</v>
      </c>
      <c r="C5">
        <v>0.19</v>
      </c>
      <c r="D5">
        <v>-0.5302320490860597</v>
      </c>
      <c r="E5">
        <v>-0.37228936046519112</v>
      </c>
      <c r="T5" s="15">
        <v>0.19</v>
      </c>
      <c r="U5" s="15">
        <f t="shared" si="0"/>
        <v>-0.5302320490860597</v>
      </c>
      <c r="V5" s="20">
        <f t="shared" si="1"/>
        <v>-0.37228936046519112</v>
      </c>
      <c r="W5" s="16">
        <v>0.34</v>
      </c>
      <c r="X5" s="15">
        <f t="shared" si="2"/>
        <v>-0.14657260086026916</v>
      </c>
      <c r="Y5" s="20">
        <f t="shared" si="8"/>
        <v>-0.37228936046519112</v>
      </c>
      <c r="Z5" s="15">
        <v>0.22</v>
      </c>
      <c r="AA5" s="15">
        <f t="shared" si="3"/>
        <v>-0.33515169161806913</v>
      </c>
      <c r="AB5" s="20">
        <f t="shared" si="9"/>
        <v>-0.37228936046519112</v>
      </c>
      <c r="AC5" s="15">
        <v>0.34</v>
      </c>
      <c r="AD5" s="15">
        <f t="shared" si="4"/>
        <v>-0.66615766441851099</v>
      </c>
      <c r="AE5" s="20">
        <f t="shared" si="10"/>
        <v>-0.37228936046519112</v>
      </c>
      <c r="AF5" s="15">
        <v>0.48</v>
      </c>
      <c r="AG5" s="15">
        <f t="shared" si="5"/>
        <v>-0.47744940217672366</v>
      </c>
      <c r="AH5" s="20">
        <f t="shared" si="11"/>
        <v>-0.37228936046519112</v>
      </c>
      <c r="AI5" s="15">
        <v>0.36</v>
      </c>
      <c r="AJ5" s="15">
        <f t="shared" si="6"/>
        <v>-0.23008949665421349</v>
      </c>
      <c r="AK5" s="20">
        <f t="shared" si="12"/>
        <v>-0.37228936046519112</v>
      </c>
      <c r="AL5" s="15">
        <v>0.31</v>
      </c>
      <c r="AM5" s="15">
        <f t="shared" si="7"/>
        <v>-2.7512517221599104E-2</v>
      </c>
      <c r="AN5" s="20">
        <f t="shared" si="13"/>
        <v>-0.37228936046519112</v>
      </c>
    </row>
    <row r="6" spans="1:48" ht="15.6">
      <c r="A6">
        <v>5</v>
      </c>
      <c r="C6">
        <v>0.19</v>
      </c>
      <c r="D6">
        <v>-0.5302320490860597</v>
      </c>
      <c r="E6">
        <v>-0.12158738275048303</v>
      </c>
      <c r="T6" s="15">
        <v>0.19</v>
      </c>
      <c r="U6" s="15">
        <f t="shared" si="0"/>
        <v>-0.5302320490860597</v>
      </c>
      <c r="V6" s="20">
        <f t="shared" si="1"/>
        <v>-0.12158738275048303</v>
      </c>
      <c r="W6" s="16">
        <v>0.34</v>
      </c>
      <c r="X6" s="15">
        <f t="shared" si="2"/>
        <v>-0.14657260086026916</v>
      </c>
      <c r="Y6" s="20">
        <f t="shared" si="8"/>
        <v>-0.12158738275048303</v>
      </c>
      <c r="Z6" s="15">
        <v>0.22</v>
      </c>
      <c r="AA6" s="15">
        <f t="shared" si="3"/>
        <v>-0.33515169161806913</v>
      </c>
      <c r="AB6" s="20">
        <f t="shared" si="9"/>
        <v>-0.12158738275048303</v>
      </c>
      <c r="AC6" s="15">
        <v>0.34</v>
      </c>
      <c r="AD6" s="15">
        <f t="shared" si="4"/>
        <v>-0.66615766441851099</v>
      </c>
      <c r="AE6" s="20">
        <f t="shared" si="10"/>
        <v>-0.12158738275048303</v>
      </c>
      <c r="AF6" s="15">
        <v>0.49</v>
      </c>
      <c r="AG6" s="15">
        <f t="shared" si="5"/>
        <v>-0.19659681266100384</v>
      </c>
      <c r="AH6" s="20">
        <f t="shared" si="11"/>
        <v>-0.12158738275048303</v>
      </c>
      <c r="AI6" s="15">
        <v>0.36</v>
      </c>
      <c r="AJ6" s="15">
        <f t="shared" si="6"/>
        <v>-0.23008949665421349</v>
      </c>
      <c r="AK6" s="20">
        <f t="shared" si="12"/>
        <v>-0.12158738275048303</v>
      </c>
      <c r="AL6" s="15">
        <v>0.31</v>
      </c>
      <c r="AM6" s="15">
        <f t="shared" si="7"/>
        <v>-2.7512517221599104E-2</v>
      </c>
      <c r="AN6" s="20">
        <f t="shared" si="13"/>
        <v>-0.12158738275048303</v>
      </c>
    </row>
    <row r="7" spans="1:48" ht="15.6">
      <c r="A7">
        <v>6</v>
      </c>
      <c r="C7">
        <v>0.22</v>
      </c>
      <c r="D7">
        <v>8.1574161397856088E-2</v>
      </c>
      <c r="E7">
        <v>0.12158738275048275</v>
      </c>
      <c r="T7" s="15">
        <v>0.22</v>
      </c>
      <c r="U7" s="15">
        <f t="shared" si="0"/>
        <v>8.1574161397856088E-2</v>
      </c>
      <c r="V7" s="20">
        <f t="shared" si="1"/>
        <v>0.12158738275048275</v>
      </c>
      <c r="W7" s="16">
        <v>0.37</v>
      </c>
      <c r="X7" s="15">
        <f t="shared" si="2"/>
        <v>0.25317085603137124</v>
      </c>
      <c r="Y7" s="20">
        <f t="shared" si="8"/>
        <v>0.12158738275048275</v>
      </c>
      <c r="Z7" s="15">
        <v>0.24</v>
      </c>
      <c r="AA7" s="15">
        <f t="shared" si="3"/>
        <v>0.4096298453109723</v>
      </c>
      <c r="AB7" s="20">
        <f t="shared" si="9"/>
        <v>0.12158738275048275</v>
      </c>
      <c r="AC7" s="15">
        <v>0.39</v>
      </c>
      <c r="AD7" s="15">
        <f t="shared" si="4"/>
        <v>0.40829018141779583</v>
      </c>
      <c r="AE7" s="20">
        <f t="shared" si="10"/>
        <v>0.12158738275048275</v>
      </c>
      <c r="AF7" s="15">
        <v>0.51</v>
      </c>
      <c r="AG7" s="15">
        <f t="shared" si="5"/>
        <v>0.3651083663704357</v>
      </c>
      <c r="AH7" s="20">
        <f t="shared" si="11"/>
        <v>0.12158738275048275</v>
      </c>
      <c r="AI7" s="15">
        <v>0.37</v>
      </c>
      <c r="AJ7" s="15">
        <f t="shared" si="6"/>
        <v>0</v>
      </c>
      <c r="AK7" s="20">
        <f t="shared" si="12"/>
        <v>0.12158738275048275</v>
      </c>
      <c r="AL7" s="15">
        <v>0.31</v>
      </c>
      <c r="AM7" s="15">
        <f t="shared" si="7"/>
        <v>-2.7512517221599104E-2</v>
      </c>
      <c r="AN7" s="20">
        <f t="shared" si="13"/>
        <v>0.12158738275048275</v>
      </c>
    </row>
    <row r="8" spans="1:48" ht="15.6">
      <c r="A8">
        <v>7</v>
      </c>
      <c r="C8">
        <v>0.23</v>
      </c>
      <c r="D8">
        <v>0.2855095648924949</v>
      </c>
      <c r="E8">
        <v>0.3722893604651909</v>
      </c>
      <c r="T8" s="15">
        <v>0.23</v>
      </c>
      <c r="U8" s="15">
        <f t="shared" si="0"/>
        <v>0.2855095648924949</v>
      </c>
      <c r="V8" s="20">
        <f t="shared" si="1"/>
        <v>0.3722893604651909</v>
      </c>
      <c r="W8" s="16">
        <v>0.39</v>
      </c>
      <c r="X8" s="15">
        <f t="shared" si="2"/>
        <v>0.519666493959132</v>
      </c>
      <c r="Y8" s="20">
        <f t="shared" si="8"/>
        <v>0.3722893604651909</v>
      </c>
      <c r="Z8" s="15">
        <v>0.25</v>
      </c>
      <c r="AA8" s="15">
        <f t="shared" si="3"/>
        <v>0.78202061377549359</v>
      </c>
      <c r="AB8" s="20">
        <f t="shared" si="9"/>
        <v>0.3722893604651909</v>
      </c>
      <c r="AC8" s="15">
        <v>0.39</v>
      </c>
      <c r="AD8" s="15">
        <f t="shared" si="4"/>
        <v>0.40829018141779583</v>
      </c>
      <c r="AE8" s="20">
        <f t="shared" si="10"/>
        <v>0.3722893604651909</v>
      </c>
      <c r="AF8" s="15">
        <v>0.51</v>
      </c>
      <c r="AG8" s="15">
        <f t="shared" si="5"/>
        <v>0.3651083663704357</v>
      </c>
      <c r="AH8" s="20">
        <f t="shared" si="11"/>
        <v>0.3722893604651909</v>
      </c>
      <c r="AI8" s="15">
        <v>0.39</v>
      </c>
      <c r="AJ8" s="15">
        <f t="shared" si="6"/>
        <v>0.46017899330842699</v>
      </c>
      <c r="AK8" s="20">
        <f t="shared" si="12"/>
        <v>0.3722893604651909</v>
      </c>
      <c r="AL8" s="15">
        <v>0.32</v>
      </c>
      <c r="AM8" s="15">
        <f t="shared" si="7"/>
        <v>0.24761265499439195</v>
      </c>
      <c r="AN8" s="20">
        <f t="shared" si="13"/>
        <v>0.3722893604651909</v>
      </c>
    </row>
    <row r="9" spans="1:48" ht="15.6">
      <c r="A9">
        <v>8</v>
      </c>
      <c r="C9">
        <v>0.25</v>
      </c>
      <c r="D9">
        <v>0.69338037188177193</v>
      </c>
      <c r="E9">
        <v>0.64932391318646543</v>
      </c>
      <c r="T9" s="15">
        <v>0.25</v>
      </c>
      <c r="U9" s="15">
        <f t="shared" si="0"/>
        <v>0.69338037188177193</v>
      </c>
      <c r="V9" s="20">
        <f t="shared" si="1"/>
        <v>0.64932391318646543</v>
      </c>
      <c r="W9" s="16">
        <v>0.39</v>
      </c>
      <c r="X9" s="15">
        <f t="shared" si="2"/>
        <v>0.519666493959132</v>
      </c>
      <c r="Y9" s="20">
        <f t="shared" si="8"/>
        <v>0.64932391318646543</v>
      </c>
      <c r="Z9" s="15">
        <v>0.25</v>
      </c>
      <c r="AA9" s="15">
        <f t="shared" si="3"/>
        <v>0.78202061377549359</v>
      </c>
      <c r="AB9" s="20">
        <f t="shared" si="9"/>
        <v>0.64932391318646543</v>
      </c>
      <c r="AC9" s="15">
        <v>0.41</v>
      </c>
      <c r="AD9" s="15">
        <f t="shared" si="4"/>
        <v>0.8380693197523178</v>
      </c>
      <c r="AE9" s="20">
        <f t="shared" si="10"/>
        <v>0.64932391318646543</v>
      </c>
      <c r="AF9" s="15">
        <v>0.53</v>
      </c>
      <c r="AG9" s="15">
        <f t="shared" si="5"/>
        <v>0.92681354540187533</v>
      </c>
      <c r="AH9" s="20">
        <f t="shared" si="11"/>
        <v>0.64932391318646543</v>
      </c>
      <c r="AI9" s="15">
        <v>0.4</v>
      </c>
      <c r="AJ9" s="15">
        <f t="shared" si="6"/>
        <v>0.69026848996264045</v>
      </c>
      <c r="AK9" s="20">
        <f t="shared" si="12"/>
        <v>0.64932391318646543</v>
      </c>
      <c r="AL9" s="15">
        <v>0.33</v>
      </c>
      <c r="AM9" s="15">
        <f t="shared" si="7"/>
        <v>0.52273782721038298</v>
      </c>
      <c r="AN9" s="20">
        <f t="shared" si="13"/>
        <v>0.64932391318646543</v>
      </c>
    </row>
    <row r="10" spans="1:48" ht="15.6">
      <c r="A10">
        <v>9</v>
      </c>
      <c r="C10">
        <v>0.28000000000000003</v>
      </c>
      <c r="D10">
        <v>1.3051865823656883</v>
      </c>
      <c r="E10">
        <v>0.98916862734063504</v>
      </c>
      <c r="T10" s="15">
        <v>0.28000000000000003</v>
      </c>
      <c r="U10" s="15">
        <f t="shared" si="0"/>
        <v>1.3051865823656883</v>
      </c>
      <c r="V10" s="20">
        <f t="shared" si="1"/>
        <v>0.98916862734063504</v>
      </c>
      <c r="W10" s="16">
        <v>0.39</v>
      </c>
      <c r="X10" s="15">
        <f t="shared" si="2"/>
        <v>0.519666493959132</v>
      </c>
      <c r="Y10" s="20">
        <f t="shared" si="8"/>
        <v>0.98916862734063504</v>
      </c>
      <c r="Z10" s="15">
        <v>0.25</v>
      </c>
      <c r="AA10" s="15">
        <f t="shared" si="3"/>
        <v>0.78202061377549359</v>
      </c>
      <c r="AB10" s="20">
        <f t="shared" si="9"/>
        <v>0.98916862734063504</v>
      </c>
      <c r="AC10" s="15">
        <v>0.43</v>
      </c>
      <c r="AD10" s="15">
        <f t="shared" si="4"/>
        <v>1.267848458086841</v>
      </c>
      <c r="AE10" s="20">
        <f t="shared" si="10"/>
        <v>0.98916862734063504</v>
      </c>
      <c r="AF10" s="15">
        <v>0.53</v>
      </c>
      <c r="AG10" s="15">
        <f t="shared" si="5"/>
        <v>0.92681354540187533</v>
      </c>
      <c r="AH10" s="20">
        <f t="shared" si="11"/>
        <v>0.98916862734063504</v>
      </c>
      <c r="AI10" s="15">
        <v>0.41</v>
      </c>
      <c r="AJ10" s="15">
        <f t="shared" si="6"/>
        <v>0.92035798661685264</v>
      </c>
      <c r="AK10" s="20">
        <f t="shared" si="12"/>
        <v>0.98916862734063504</v>
      </c>
      <c r="AL10" s="15">
        <v>0.34</v>
      </c>
      <c r="AM10" s="15">
        <f t="shared" si="7"/>
        <v>0.79786299942637406</v>
      </c>
      <c r="AN10" s="20">
        <f t="shared" si="13"/>
        <v>0.98916862734063504</v>
      </c>
    </row>
    <row r="11" spans="1:48" ht="16.2" thickBot="1">
      <c r="A11">
        <v>10</v>
      </c>
      <c r="C11">
        <v>0.3</v>
      </c>
      <c r="D11">
        <v>1.7130573893549648</v>
      </c>
      <c r="E11">
        <v>1.5179291595942783</v>
      </c>
      <c r="T11" s="17">
        <v>0.3</v>
      </c>
      <c r="U11" s="15">
        <f t="shared" si="0"/>
        <v>1.7130573893549648</v>
      </c>
      <c r="V11" s="20">
        <f t="shared" si="1"/>
        <v>1.5179291595942783</v>
      </c>
      <c r="W11" s="18">
        <v>0.47</v>
      </c>
      <c r="X11" s="15">
        <f t="shared" si="2"/>
        <v>1.5856490456701735</v>
      </c>
      <c r="Y11" s="20">
        <f t="shared" si="8"/>
        <v>1.5179291595942783</v>
      </c>
      <c r="Z11" s="17">
        <v>0.27</v>
      </c>
      <c r="AA11" s="15">
        <f t="shared" si="3"/>
        <v>1.526802150704536</v>
      </c>
      <c r="AB11" s="20">
        <f t="shared" si="9"/>
        <v>1.5179291595942783</v>
      </c>
      <c r="AC11" s="17">
        <v>0.44</v>
      </c>
      <c r="AD11" s="15">
        <f t="shared" si="4"/>
        <v>1.4827380272541026</v>
      </c>
      <c r="AE11" s="20">
        <f t="shared" si="10"/>
        <v>1.5179291595942783</v>
      </c>
      <c r="AF11" s="17">
        <v>0.55000000000000004</v>
      </c>
      <c r="AG11" s="15">
        <f t="shared" si="5"/>
        <v>1.4885187244333149</v>
      </c>
      <c r="AH11" s="20">
        <f t="shared" si="11"/>
        <v>1.5179291595942783</v>
      </c>
      <c r="AI11" s="17">
        <v>0.44</v>
      </c>
      <c r="AJ11" s="15">
        <f t="shared" si="6"/>
        <v>1.6106264765794931</v>
      </c>
      <c r="AK11" s="20">
        <f t="shared" si="12"/>
        <v>1.5179291595942783</v>
      </c>
      <c r="AL11" s="17">
        <v>0.38</v>
      </c>
      <c r="AM11" s="15">
        <f t="shared" si="7"/>
        <v>1.8983636882903367</v>
      </c>
      <c r="AN11" s="20">
        <f t="shared" si="13"/>
        <v>1.5179291595942783</v>
      </c>
    </row>
    <row r="12" spans="1:48">
      <c r="C12">
        <v>0.18</v>
      </c>
      <c r="F12">
        <v>-2.2785377042823538</v>
      </c>
      <c r="G12">
        <v>-1.5179291595942788</v>
      </c>
    </row>
    <row r="13" spans="1:48">
      <c r="C13">
        <v>0.31</v>
      </c>
      <c r="F13">
        <v>-0.54631605775191028</v>
      </c>
      <c r="G13">
        <v>-0.98916862734063504</v>
      </c>
    </row>
    <row r="14" spans="1:48">
      <c r="C14">
        <v>0.33</v>
      </c>
      <c r="F14">
        <v>-0.27982041982414951</v>
      </c>
      <c r="G14">
        <v>-0.64932391318646587</v>
      </c>
      <c r="AD14" s="19">
        <f>AVERAGE(T2:T11)</f>
        <v>0.21599999999999997</v>
      </c>
      <c r="AE14" s="19"/>
      <c r="AF14" s="19"/>
      <c r="AG14" s="19">
        <f>AVERAGE(W2:W11)</f>
        <v>0.35100000000000009</v>
      </c>
      <c r="AH14" s="19"/>
      <c r="AI14" s="19"/>
      <c r="AJ14" s="19">
        <f>AVERAGE(Z2:Z11)</f>
        <v>0.22900000000000001</v>
      </c>
      <c r="AK14" s="19"/>
      <c r="AL14" s="19"/>
      <c r="AM14" s="19">
        <f>AVERAGE(AC2:AC11)</f>
        <v>0.37100000000000005</v>
      </c>
      <c r="AN14" s="19"/>
      <c r="AO14" s="19"/>
      <c r="AP14" s="19">
        <f>AVERAGE(AF2:AF11)</f>
        <v>0.497</v>
      </c>
      <c r="AQ14" s="19"/>
      <c r="AR14" s="19"/>
      <c r="AS14" s="19">
        <f>AVERAGE(AI2:AI11)</f>
        <v>0.37</v>
      </c>
      <c r="AT14" s="19"/>
      <c r="AU14" s="19"/>
      <c r="AV14" s="19">
        <f>AVERAGE(AL2:AL11)</f>
        <v>0.311</v>
      </c>
    </row>
    <row r="15" spans="1:48">
      <c r="C15">
        <v>0.34</v>
      </c>
      <c r="F15">
        <v>-0.14657260086026916</v>
      </c>
      <c r="G15">
        <v>-0.37228936046519112</v>
      </c>
      <c r="AD15">
        <f>STDEV(T2:T11)</f>
        <v>4.9035134795822229E-2</v>
      </c>
      <c r="AG15">
        <f>STDEV(W2:W11)</f>
        <v>7.5048132703100526E-2</v>
      </c>
      <c r="AJ15">
        <f>STDEV(Z2:Z11)</f>
        <v>2.6853512081497097E-2</v>
      </c>
      <c r="AM15">
        <f>STDEV(AC2:AC11)</f>
        <v>4.6535530034109762E-2</v>
      </c>
      <c r="AP15">
        <f>STDEV(AF2:AF11)</f>
        <v>3.5605867181937777E-2</v>
      </c>
      <c r="AS15">
        <f>STDEV(AI2:AI11)</f>
        <v>4.3461349368017252E-2</v>
      </c>
      <c r="AV15">
        <f>STDEV(AL2:AL11)</f>
        <v>3.6347092196090884E-2</v>
      </c>
    </row>
    <row r="16" spans="1:48">
      <c r="C16">
        <v>0.34</v>
      </c>
      <c r="F16">
        <v>-0.14657260086026916</v>
      </c>
      <c r="G16">
        <v>-0.12158738275048303</v>
      </c>
    </row>
    <row r="17" spans="3:11">
      <c r="C17">
        <v>0.37</v>
      </c>
      <c r="F17">
        <v>0.25317085603137124</v>
      </c>
      <c r="G17">
        <v>0.12158738275048275</v>
      </c>
    </row>
    <row r="18" spans="3:11">
      <c r="C18">
        <v>0.39</v>
      </c>
      <c r="F18">
        <v>0.519666493959132</v>
      </c>
      <c r="G18">
        <v>0.3722893604651909</v>
      </c>
    </row>
    <row r="19" spans="3:11">
      <c r="C19">
        <v>0.39</v>
      </c>
      <c r="F19">
        <v>0.519666493959132</v>
      </c>
      <c r="G19">
        <v>0.64932391318646543</v>
      </c>
    </row>
    <row r="20" spans="3:11">
      <c r="C20">
        <v>0.39</v>
      </c>
      <c r="F20">
        <v>0.519666493959132</v>
      </c>
      <c r="G20">
        <v>0.98916862734063504</v>
      </c>
    </row>
    <row r="21" spans="3:11">
      <c r="C21">
        <v>0.47</v>
      </c>
      <c r="F21">
        <v>1.5856490456701735</v>
      </c>
      <c r="G21">
        <v>1.5179291595942783</v>
      </c>
    </row>
    <row r="22" spans="3:11">
      <c r="C22">
        <v>0.19</v>
      </c>
      <c r="H22">
        <v>-1.4523239970116317</v>
      </c>
      <c r="I22">
        <v>-1.5179291595942788</v>
      </c>
    </row>
    <row r="23" spans="3:11">
      <c r="C23">
        <v>0.2</v>
      </c>
      <c r="H23">
        <v>-1.0799332285471106</v>
      </c>
      <c r="I23">
        <v>-0.98916862734063504</v>
      </c>
    </row>
    <row r="24" spans="3:11">
      <c r="C24">
        <v>0.2</v>
      </c>
      <c r="H24">
        <v>-1.0799332285471106</v>
      </c>
      <c r="I24">
        <v>-0.64932391318646587</v>
      </c>
    </row>
    <row r="25" spans="3:11">
      <c r="C25">
        <v>0.22</v>
      </c>
      <c r="H25">
        <v>-0.33515169161806913</v>
      </c>
      <c r="I25">
        <v>-0.37228936046519112</v>
      </c>
    </row>
    <row r="26" spans="3:11">
      <c r="C26">
        <v>0.22</v>
      </c>
      <c r="H26">
        <v>-0.33515169161806913</v>
      </c>
      <c r="I26">
        <v>-0.12158738275048303</v>
      </c>
    </row>
    <row r="27" spans="3:11">
      <c r="C27">
        <v>0.24</v>
      </c>
      <c r="H27">
        <v>0.4096298453109723</v>
      </c>
      <c r="I27">
        <v>0.12158738275048275</v>
      </c>
    </row>
    <row r="28" spans="3:11">
      <c r="C28">
        <v>0.25</v>
      </c>
      <c r="H28">
        <v>0.78202061377549359</v>
      </c>
      <c r="I28">
        <v>0.3722893604651909</v>
      </c>
    </row>
    <row r="29" spans="3:11">
      <c r="C29">
        <v>0.25</v>
      </c>
      <c r="H29">
        <v>0.78202061377549359</v>
      </c>
      <c r="I29">
        <v>0.64932391318646543</v>
      </c>
    </row>
    <row r="30" spans="3:11">
      <c r="C30">
        <v>0.25</v>
      </c>
      <c r="H30">
        <v>0.78202061377549359</v>
      </c>
      <c r="I30">
        <v>0.98916862734063504</v>
      </c>
    </row>
    <row r="31" spans="3:11">
      <c r="C31">
        <v>0.27</v>
      </c>
      <c r="H31">
        <v>1.526802150704536</v>
      </c>
      <c r="I31">
        <v>1.5179291595942783</v>
      </c>
    </row>
    <row r="32" spans="3:11">
      <c r="C32">
        <v>0.31</v>
      </c>
      <c r="J32">
        <v>-1.3108263719202957</v>
      </c>
      <c r="K32">
        <v>-1.5179291595942788</v>
      </c>
    </row>
    <row r="33" spans="3:13">
      <c r="C33">
        <v>0.33</v>
      </c>
      <c r="J33">
        <v>-0.88104723358577253</v>
      </c>
      <c r="K33">
        <v>-0.98916862734063504</v>
      </c>
    </row>
    <row r="34" spans="3:13">
      <c r="C34">
        <v>0.33</v>
      </c>
      <c r="J34">
        <v>-0.88104723358577253</v>
      </c>
      <c r="K34">
        <v>-0.64932391318646587</v>
      </c>
    </row>
    <row r="35" spans="3:13">
      <c r="C35">
        <v>0.34</v>
      </c>
      <c r="J35">
        <v>-0.66615766441851099</v>
      </c>
      <c r="K35">
        <v>-0.37228936046519112</v>
      </c>
    </row>
    <row r="36" spans="3:13">
      <c r="C36">
        <v>0.34</v>
      </c>
      <c r="J36">
        <v>-0.66615766441851099</v>
      </c>
      <c r="K36">
        <v>-0.12158738275048303</v>
      </c>
    </row>
    <row r="37" spans="3:13">
      <c r="C37">
        <v>0.39</v>
      </c>
      <c r="J37">
        <v>0.40829018141779583</v>
      </c>
      <c r="K37">
        <v>0.12158738275048275</v>
      </c>
    </row>
    <row r="38" spans="3:13">
      <c r="C38">
        <v>0.39</v>
      </c>
      <c r="J38">
        <v>0.40829018141779583</v>
      </c>
      <c r="K38">
        <v>0.3722893604651909</v>
      </c>
    </row>
    <row r="39" spans="3:13">
      <c r="C39">
        <v>0.41</v>
      </c>
      <c r="J39">
        <v>0.8380693197523178</v>
      </c>
      <c r="K39">
        <v>0.64932391318646543</v>
      </c>
    </row>
    <row r="40" spans="3:13">
      <c r="C40">
        <v>0.43</v>
      </c>
      <c r="J40">
        <v>1.267848458086841</v>
      </c>
      <c r="K40">
        <v>0.98916862734063504</v>
      </c>
    </row>
    <row r="41" spans="3:13">
      <c r="C41">
        <v>0.44</v>
      </c>
      <c r="J41">
        <v>1.4827380272541026</v>
      </c>
      <c r="K41">
        <v>1.5179291595942783</v>
      </c>
    </row>
    <row r="42" spans="3:13">
      <c r="C42">
        <v>0.44</v>
      </c>
      <c r="L42">
        <v>-1.6008597602396013</v>
      </c>
      <c r="M42">
        <v>-1.5179291595942788</v>
      </c>
    </row>
    <row r="43" spans="3:13">
      <c r="C43">
        <v>0.45</v>
      </c>
      <c r="L43">
        <v>-1.3200071707238814</v>
      </c>
      <c r="M43">
        <v>-0.98916862734063504</v>
      </c>
    </row>
    <row r="44" spans="3:13">
      <c r="C44">
        <v>0.48</v>
      </c>
      <c r="L44">
        <v>-0.47744940217672366</v>
      </c>
      <c r="M44">
        <v>-0.64932391318646587</v>
      </c>
    </row>
    <row r="45" spans="3:13">
      <c r="C45">
        <v>0.48</v>
      </c>
      <c r="L45">
        <v>-0.47744940217672366</v>
      </c>
      <c r="M45">
        <v>-0.37228936046519112</v>
      </c>
    </row>
    <row r="46" spans="3:13">
      <c r="C46">
        <v>0.49</v>
      </c>
      <c r="L46">
        <v>-0.19659681266100384</v>
      </c>
      <c r="M46">
        <v>-0.12158738275048303</v>
      </c>
    </row>
    <row r="47" spans="3:13">
      <c r="C47">
        <v>0.51</v>
      </c>
      <c r="L47">
        <v>0.3651083663704357</v>
      </c>
      <c r="M47">
        <v>0.12158738275048275</v>
      </c>
    </row>
    <row r="48" spans="3:13">
      <c r="C48">
        <v>0.51</v>
      </c>
      <c r="L48">
        <v>0.3651083663704357</v>
      </c>
      <c r="M48">
        <v>0.3722893604651909</v>
      </c>
    </row>
    <row r="49" spans="3:17">
      <c r="C49">
        <v>0.53</v>
      </c>
      <c r="L49">
        <v>0.92681354540187533</v>
      </c>
      <c r="M49">
        <v>0.64932391318646543</v>
      </c>
    </row>
    <row r="50" spans="3:17">
      <c r="C50">
        <v>0.53</v>
      </c>
      <c r="L50">
        <v>0.92681354540187533</v>
      </c>
      <c r="M50">
        <v>0.98916862734063504</v>
      </c>
    </row>
    <row r="51" spans="3:17">
      <c r="C51">
        <v>0.55000000000000004</v>
      </c>
      <c r="L51">
        <v>1.4885187244333149</v>
      </c>
      <c r="M51">
        <v>1.5179291595942783</v>
      </c>
    </row>
    <row r="52" spans="3:17">
      <c r="C52">
        <v>0.28999999999999998</v>
      </c>
      <c r="N52">
        <v>-1.8407159732337066</v>
      </c>
      <c r="O52">
        <v>-1.5179291595942788</v>
      </c>
    </row>
    <row r="53" spans="3:17">
      <c r="C53">
        <v>0.32</v>
      </c>
      <c r="N53">
        <v>-1.1504474832710661</v>
      </c>
      <c r="O53">
        <v>-0.98916862734063504</v>
      </c>
    </row>
    <row r="54" spans="3:17">
      <c r="C54">
        <v>0.36</v>
      </c>
      <c r="N54">
        <v>-0.23008949665421349</v>
      </c>
      <c r="O54">
        <v>-0.64932391318646587</v>
      </c>
    </row>
    <row r="55" spans="3:17">
      <c r="C55">
        <v>0.36</v>
      </c>
      <c r="N55">
        <v>-0.23008949665421349</v>
      </c>
      <c r="O55">
        <v>-0.37228936046519112</v>
      </c>
    </row>
    <row r="56" spans="3:17">
      <c r="C56">
        <v>0.36</v>
      </c>
      <c r="N56">
        <v>-0.23008949665421349</v>
      </c>
      <c r="O56">
        <v>-0.12158738275048303</v>
      </c>
    </row>
    <row r="57" spans="3:17">
      <c r="C57">
        <v>0.37</v>
      </c>
      <c r="N57">
        <v>0</v>
      </c>
      <c r="O57">
        <v>0.12158738275048275</v>
      </c>
    </row>
    <row r="58" spans="3:17">
      <c r="C58">
        <v>0.39</v>
      </c>
      <c r="N58">
        <v>0.46017899330842699</v>
      </c>
      <c r="O58">
        <v>0.3722893604651909</v>
      </c>
    </row>
    <row r="59" spans="3:17">
      <c r="C59">
        <v>0.4</v>
      </c>
      <c r="N59">
        <v>0.69026848996264045</v>
      </c>
      <c r="O59">
        <v>0.64932391318646543</v>
      </c>
    </row>
    <row r="60" spans="3:17">
      <c r="C60">
        <v>0.41</v>
      </c>
      <c r="N60">
        <v>0.92035798661685264</v>
      </c>
      <c r="O60">
        <v>0.98916862734063504</v>
      </c>
    </row>
    <row r="61" spans="3:17">
      <c r="C61">
        <v>0.44</v>
      </c>
      <c r="N61">
        <v>1.6106264765794931</v>
      </c>
      <c r="O61">
        <v>1.5179291595942783</v>
      </c>
    </row>
    <row r="62" spans="3:17">
      <c r="C62">
        <v>0.25</v>
      </c>
      <c r="P62">
        <v>-1.6782635505175438</v>
      </c>
      <c r="Q62">
        <v>-1.5179291595942788</v>
      </c>
    </row>
    <row r="63" spans="3:17">
      <c r="C63">
        <v>0.27</v>
      </c>
      <c r="P63">
        <v>-1.1280132060855619</v>
      </c>
      <c r="Q63">
        <v>-0.98916862734063504</v>
      </c>
    </row>
    <row r="64" spans="3:17">
      <c r="C64">
        <v>0.28999999999999998</v>
      </c>
      <c r="P64">
        <v>-0.57776286165358126</v>
      </c>
      <c r="Q64">
        <v>-0.64932391318646587</v>
      </c>
    </row>
    <row r="65" spans="3:17">
      <c r="C65">
        <v>0.31</v>
      </c>
      <c r="P65">
        <v>-2.7512517221599104E-2</v>
      </c>
      <c r="Q65">
        <v>-0.37228936046519112</v>
      </c>
    </row>
    <row r="66" spans="3:17">
      <c r="C66">
        <v>0.31</v>
      </c>
      <c r="P66">
        <v>-2.7512517221599104E-2</v>
      </c>
      <c r="Q66">
        <v>-0.12158738275048303</v>
      </c>
    </row>
    <row r="67" spans="3:17">
      <c r="C67">
        <v>0.31</v>
      </c>
      <c r="P67">
        <v>-2.7512517221599104E-2</v>
      </c>
      <c r="Q67">
        <v>0.12158738275048275</v>
      </c>
    </row>
    <row r="68" spans="3:17">
      <c r="C68">
        <v>0.32</v>
      </c>
      <c r="P68">
        <v>0.24761265499439195</v>
      </c>
      <c r="Q68">
        <v>0.3722893604651909</v>
      </c>
    </row>
    <row r="69" spans="3:17">
      <c r="C69">
        <v>0.33</v>
      </c>
      <c r="P69">
        <v>0.52273782721038298</v>
      </c>
      <c r="Q69">
        <v>0.64932391318646543</v>
      </c>
    </row>
    <row r="70" spans="3:17">
      <c r="C70">
        <v>0.34</v>
      </c>
      <c r="P70">
        <v>0.79786299942637406</v>
      </c>
      <c r="Q70">
        <v>0.98916862734063504</v>
      </c>
    </row>
    <row r="71" spans="3:17">
      <c r="C71">
        <v>0.38</v>
      </c>
      <c r="P71">
        <v>1.8983636882903367</v>
      </c>
      <c r="Q71">
        <v>1.5179291595942783</v>
      </c>
    </row>
  </sheetData>
  <sortState ref="C2:E71">
    <sortCondition ref="C2:C2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15"/>
  <sheetViews>
    <sheetView workbookViewId="0">
      <selection activeCell="G24" sqref="G24"/>
    </sheetView>
  </sheetViews>
  <sheetFormatPr defaultColWidth="6.19921875" defaultRowHeight="13.8"/>
  <sheetData>
    <row r="1" spans="1:30" ht="15">
      <c r="B1" s="12" t="s">
        <v>0</v>
      </c>
      <c r="C1" s="12"/>
      <c r="D1" s="12"/>
      <c r="E1" s="12" t="s">
        <v>1</v>
      </c>
      <c r="F1" s="12"/>
      <c r="G1" s="12"/>
      <c r="H1" s="12" t="s">
        <v>2</v>
      </c>
      <c r="I1" s="12"/>
      <c r="J1" s="12"/>
      <c r="K1" s="12" t="s">
        <v>3</v>
      </c>
      <c r="L1" s="12"/>
      <c r="M1" s="12"/>
      <c r="N1" s="12" t="s">
        <v>4</v>
      </c>
      <c r="O1" s="12"/>
      <c r="P1" s="12"/>
      <c r="Q1" s="12" t="s">
        <v>5</v>
      </c>
      <c r="R1" s="12"/>
      <c r="S1" s="12"/>
      <c r="T1" s="12" t="s">
        <v>6</v>
      </c>
    </row>
    <row r="2" spans="1:30" ht="15.6">
      <c r="A2">
        <v>1</v>
      </c>
      <c r="B2" s="15">
        <v>0.15</v>
      </c>
      <c r="C2" s="15">
        <f t="shared" ref="C2:C11" si="0">(B2-$L$14)/$L$15</f>
        <v>-1.3459736630646144</v>
      </c>
      <c r="D2" s="20">
        <f>NORMSINV((3*A2-1)/(3*10+1))</f>
        <v>-1.5179291595942788</v>
      </c>
      <c r="E2" s="16">
        <v>0.18</v>
      </c>
      <c r="F2" s="15">
        <f t="shared" ref="F2:F11" si="1">(E2-$O$14)/$O$15</f>
        <v>-2.2785377042823538</v>
      </c>
      <c r="G2" s="20">
        <f>NORMSINV((3*A2-1)/(3*10+1))</f>
        <v>-1.5179291595942788</v>
      </c>
      <c r="H2" s="15">
        <v>0.19</v>
      </c>
      <c r="I2" s="15">
        <f t="shared" ref="I2:I11" si="2">(H2-$R$14)/$R$15</f>
        <v>-1.4523239970116317</v>
      </c>
      <c r="J2" s="20">
        <f>NORMSINV((3*A2-1)/(3*10+1))</f>
        <v>-1.5179291595942788</v>
      </c>
      <c r="K2" s="15">
        <v>0.31</v>
      </c>
      <c r="L2" s="15">
        <f t="shared" ref="L2:L11" si="3">(K2-$U$14)/$U$15</f>
        <v>-1.3108263719202957</v>
      </c>
      <c r="M2" s="20">
        <f>NORMSINV((3*A2-1)/(3*10+1))</f>
        <v>-1.5179291595942788</v>
      </c>
      <c r="N2" s="15">
        <v>0.44</v>
      </c>
      <c r="O2" s="15">
        <f t="shared" ref="O2:O11" si="4">(N2-$X$14)/$X$15</f>
        <v>-1.6008597602396013</v>
      </c>
      <c r="P2" s="20">
        <f>NORMSINV((3*A2-1)/(3*10+1))</f>
        <v>-1.5179291595942788</v>
      </c>
      <c r="Q2" s="15">
        <v>0.28999999999999998</v>
      </c>
      <c r="R2" s="15">
        <f t="shared" ref="R2:R11" si="5">(Q2-$AA$14)/$AA$15</f>
        <v>-1.8407159732337066</v>
      </c>
      <c r="S2" s="20">
        <f>NORMSINV((3*A2-1)/(3*10+1))</f>
        <v>-1.5179291595942788</v>
      </c>
      <c r="T2" s="15">
        <v>0.25</v>
      </c>
      <c r="U2" s="15">
        <f t="shared" ref="U2:U11" si="6">(T2-$AD$14)/$AD$15</f>
        <v>-1.6782635505175438</v>
      </c>
      <c r="V2" s="20">
        <f>NORMSINV((3*A2-1)/(3*10+1))</f>
        <v>-1.5179291595942788</v>
      </c>
    </row>
    <row r="3" spans="1:30" ht="15.6">
      <c r="A3">
        <v>2</v>
      </c>
      <c r="B3" s="15">
        <v>0.17</v>
      </c>
      <c r="C3" s="15">
        <f t="shared" si="0"/>
        <v>-0.93810285607533672</v>
      </c>
      <c r="D3" s="20">
        <f t="shared" ref="D3:D11" si="7">NORMSINV((3*A3-1)/(3*10+1))</f>
        <v>-0.98916862734063504</v>
      </c>
      <c r="E3" s="16">
        <v>0.31</v>
      </c>
      <c r="F3" s="15">
        <f t="shared" si="1"/>
        <v>-0.54631605775191028</v>
      </c>
      <c r="G3" s="20">
        <f t="shared" ref="G3:G11" si="8">NORMSINV((3*A3-1)/(3*10+1))</f>
        <v>-0.98916862734063504</v>
      </c>
      <c r="H3" s="15">
        <v>0.2</v>
      </c>
      <c r="I3" s="15">
        <f t="shared" si="2"/>
        <v>-1.0799332285471106</v>
      </c>
      <c r="J3" s="20">
        <f t="shared" ref="J3:J11" si="9">NORMSINV((3*A3-1)/(3*10+1))</f>
        <v>-0.98916862734063504</v>
      </c>
      <c r="K3" s="15">
        <v>0.33</v>
      </c>
      <c r="L3" s="15">
        <f t="shared" si="3"/>
        <v>-0.88104723358577253</v>
      </c>
      <c r="M3" s="20">
        <f t="shared" ref="M3:M11" si="10">NORMSINV((3*A3-1)/(3*10+1))</f>
        <v>-0.98916862734063504</v>
      </c>
      <c r="N3" s="15">
        <v>0.45</v>
      </c>
      <c r="O3" s="15">
        <f t="shared" si="4"/>
        <v>-1.3200071707238814</v>
      </c>
      <c r="P3" s="20">
        <f t="shared" ref="P3:P11" si="11">NORMSINV((3*A3-1)/(3*10+1))</f>
        <v>-0.98916862734063504</v>
      </c>
      <c r="Q3" s="15">
        <v>0.32</v>
      </c>
      <c r="R3" s="15">
        <f t="shared" si="5"/>
        <v>-1.1504474832710661</v>
      </c>
      <c r="S3" s="20">
        <f t="shared" ref="S3:S11" si="12">NORMSINV((3*A3-1)/(3*10+1))</f>
        <v>-0.98916862734063504</v>
      </c>
      <c r="T3" s="15">
        <v>0.27</v>
      </c>
      <c r="U3" s="15">
        <f t="shared" si="6"/>
        <v>-1.1280132060855619</v>
      </c>
      <c r="V3" s="20">
        <f t="shared" ref="V3:V11" si="13">NORMSINV((3*A3-1)/(3*10+1))</f>
        <v>-0.98916862734063504</v>
      </c>
    </row>
    <row r="4" spans="1:30" ht="15.6">
      <c r="A4">
        <v>3</v>
      </c>
      <c r="B4" s="15">
        <v>0.18</v>
      </c>
      <c r="C4" s="15">
        <f t="shared" si="0"/>
        <v>-0.73416745258069849</v>
      </c>
      <c r="D4" s="20">
        <f t="shared" si="7"/>
        <v>-0.64932391318646587</v>
      </c>
      <c r="E4" s="16">
        <v>0.33</v>
      </c>
      <c r="F4" s="15">
        <f t="shared" si="1"/>
        <v>-0.27982041982414951</v>
      </c>
      <c r="G4" s="20">
        <f t="shared" si="8"/>
        <v>-0.64932391318646587</v>
      </c>
      <c r="H4" s="15">
        <v>0.2</v>
      </c>
      <c r="I4" s="15">
        <f t="shared" si="2"/>
        <v>-1.0799332285471106</v>
      </c>
      <c r="J4" s="20">
        <f t="shared" si="9"/>
        <v>-0.64932391318646587</v>
      </c>
      <c r="K4" s="15">
        <v>0.33</v>
      </c>
      <c r="L4" s="15">
        <f t="shared" si="3"/>
        <v>-0.88104723358577253</v>
      </c>
      <c r="M4" s="20">
        <f t="shared" si="10"/>
        <v>-0.64932391318646587</v>
      </c>
      <c r="N4" s="15">
        <v>0.48</v>
      </c>
      <c r="O4" s="15">
        <f t="shared" si="4"/>
        <v>-0.47744940217672366</v>
      </c>
      <c r="P4" s="20">
        <f t="shared" si="11"/>
        <v>-0.64932391318646587</v>
      </c>
      <c r="Q4" s="15">
        <v>0.36</v>
      </c>
      <c r="R4" s="15">
        <f t="shared" si="5"/>
        <v>-0.23008949665421349</v>
      </c>
      <c r="S4" s="20">
        <f t="shared" si="12"/>
        <v>-0.64932391318646587</v>
      </c>
      <c r="T4" s="15">
        <v>0.28999999999999998</v>
      </c>
      <c r="U4" s="15">
        <f t="shared" si="6"/>
        <v>-0.57776286165358126</v>
      </c>
      <c r="V4" s="20">
        <f t="shared" si="13"/>
        <v>-0.64932391318646587</v>
      </c>
    </row>
    <row r="5" spans="1:30" ht="15.6">
      <c r="A5">
        <v>4</v>
      </c>
      <c r="B5" s="15">
        <v>0.19</v>
      </c>
      <c r="C5" s="15">
        <f t="shared" si="0"/>
        <v>-0.5302320490860597</v>
      </c>
      <c r="D5" s="20">
        <f t="shared" si="7"/>
        <v>-0.37228936046519112</v>
      </c>
      <c r="E5" s="16">
        <v>0.34</v>
      </c>
      <c r="F5" s="15">
        <f t="shared" si="1"/>
        <v>-0.14657260086026916</v>
      </c>
      <c r="G5" s="20">
        <f t="shared" si="8"/>
        <v>-0.37228936046519112</v>
      </c>
      <c r="H5" s="15">
        <v>0.22</v>
      </c>
      <c r="I5" s="15">
        <f t="shared" si="2"/>
        <v>-0.33515169161806913</v>
      </c>
      <c r="J5" s="20">
        <f t="shared" si="9"/>
        <v>-0.37228936046519112</v>
      </c>
      <c r="K5" s="15">
        <v>0.34</v>
      </c>
      <c r="L5" s="15">
        <f t="shared" si="3"/>
        <v>-0.66615766441851099</v>
      </c>
      <c r="M5" s="20">
        <f t="shared" si="10"/>
        <v>-0.37228936046519112</v>
      </c>
      <c r="N5" s="15">
        <v>0.48</v>
      </c>
      <c r="O5" s="15">
        <f t="shared" si="4"/>
        <v>-0.47744940217672366</v>
      </c>
      <c r="P5" s="20">
        <f t="shared" si="11"/>
        <v>-0.37228936046519112</v>
      </c>
      <c r="Q5" s="15">
        <v>0.36</v>
      </c>
      <c r="R5" s="15">
        <f t="shared" si="5"/>
        <v>-0.23008949665421349</v>
      </c>
      <c r="S5" s="20">
        <f t="shared" si="12"/>
        <v>-0.37228936046519112</v>
      </c>
      <c r="T5" s="15">
        <v>0.31</v>
      </c>
      <c r="U5" s="15">
        <f t="shared" si="6"/>
        <v>-2.7512517221599104E-2</v>
      </c>
      <c r="V5" s="20">
        <f t="shared" si="13"/>
        <v>-0.37228936046519112</v>
      </c>
    </row>
    <row r="6" spans="1:30" ht="15.6">
      <c r="A6">
        <v>5</v>
      </c>
      <c r="B6" s="15">
        <v>0.19</v>
      </c>
      <c r="C6" s="15">
        <f t="shared" si="0"/>
        <v>-0.5302320490860597</v>
      </c>
      <c r="D6" s="20">
        <f t="shared" si="7"/>
        <v>-0.12158738275048303</v>
      </c>
      <c r="E6" s="16">
        <v>0.34</v>
      </c>
      <c r="F6" s="15">
        <f t="shared" si="1"/>
        <v>-0.14657260086026916</v>
      </c>
      <c r="G6" s="20">
        <f t="shared" si="8"/>
        <v>-0.12158738275048303</v>
      </c>
      <c r="H6" s="15">
        <v>0.22</v>
      </c>
      <c r="I6" s="15">
        <f t="shared" si="2"/>
        <v>-0.33515169161806913</v>
      </c>
      <c r="J6" s="20">
        <f t="shared" si="9"/>
        <v>-0.12158738275048303</v>
      </c>
      <c r="K6" s="15">
        <v>0.34</v>
      </c>
      <c r="L6" s="15">
        <f t="shared" si="3"/>
        <v>-0.66615766441851099</v>
      </c>
      <c r="M6" s="20">
        <f t="shared" si="10"/>
        <v>-0.12158738275048303</v>
      </c>
      <c r="N6" s="15">
        <v>0.49</v>
      </c>
      <c r="O6" s="15">
        <f t="shared" si="4"/>
        <v>-0.19659681266100384</v>
      </c>
      <c r="P6" s="20">
        <f t="shared" si="11"/>
        <v>-0.12158738275048303</v>
      </c>
      <c r="Q6" s="15">
        <v>0.36</v>
      </c>
      <c r="R6" s="15">
        <f t="shared" si="5"/>
        <v>-0.23008949665421349</v>
      </c>
      <c r="S6" s="20">
        <f t="shared" si="12"/>
        <v>-0.12158738275048303</v>
      </c>
      <c r="T6" s="15">
        <v>0.31</v>
      </c>
      <c r="U6" s="15">
        <f t="shared" si="6"/>
        <v>-2.7512517221599104E-2</v>
      </c>
      <c r="V6" s="20">
        <f t="shared" si="13"/>
        <v>-0.12158738275048303</v>
      </c>
    </row>
    <row r="7" spans="1:30" ht="15.6">
      <c r="A7">
        <v>6</v>
      </c>
      <c r="B7" s="15">
        <v>0.22</v>
      </c>
      <c r="C7" s="15">
        <f t="shared" si="0"/>
        <v>8.1574161397856088E-2</v>
      </c>
      <c r="D7" s="20">
        <f t="shared" si="7"/>
        <v>0.12158738275048275</v>
      </c>
      <c r="E7" s="16">
        <v>0.37</v>
      </c>
      <c r="F7" s="15">
        <f t="shared" si="1"/>
        <v>0.25317085603137124</v>
      </c>
      <c r="G7" s="20">
        <f t="shared" si="8"/>
        <v>0.12158738275048275</v>
      </c>
      <c r="H7" s="15">
        <v>0.24</v>
      </c>
      <c r="I7" s="15">
        <f t="shared" si="2"/>
        <v>0.4096298453109723</v>
      </c>
      <c r="J7" s="20">
        <f t="shared" si="9"/>
        <v>0.12158738275048275</v>
      </c>
      <c r="K7" s="15">
        <v>0.39</v>
      </c>
      <c r="L7" s="15">
        <f t="shared" si="3"/>
        <v>0.40829018141779583</v>
      </c>
      <c r="M7" s="20">
        <f t="shared" si="10"/>
        <v>0.12158738275048275</v>
      </c>
      <c r="N7" s="15">
        <v>0.51</v>
      </c>
      <c r="O7" s="15">
        <f t="shared" si="4"/>
        <v>0.3651083663704357</v>
      </c>
      <c r="P7" s="20">
        <f t="shared" si="11"/>
        <v>0.12158738275048275</v>
      </c>
      <c r="Q7" s="15">
        <v>0.37</v>
      </c>
      <c r="R7" s="15">
        <f t="shared" si="5"/>
        <v>0</v>
      </c>
      <c r="S7" s="20">
        <f t="shared" si="12"/>
        <v>0.12158738275048275</v>
      </c>
      <c r="T7" s="15">
        <v>0.31</v>
      </c>
      <c r="U7" s="15">
        <f t="shared" si="6"/>
        <v>-2.7512517221599104E-2</v>
      </c>
      <c r="V7" s="20">
        <f t="shared" si="13"/>
        <v>0.12158738275048275</v>
      </c>
    </row>
    <row r="8" spans="1:30" ht="15.6">
      <c r="A8">
        <v>7</v>
      </c>
      <c r="B8" s="15">
        <v>0.23</v>
      </c>
      <c r="C8" s="15">
        <f t="shared" si="0"/>
        <v>0.2855095648924949</v>
      </c>
      <c r="D8" s="20">
        <f t="shared" si="7"/>
        <v>0.3722893604651909</v>
      </c>
      <c r="E8" s="16">
        <v>0.39</v>
      </c>
      <c r="F8" s="15">
        <f t="shared" si="1"/>
        <v>0.519666493959132</v>
      </c>
      <c r="G8" s="20">
        <f t="shared" si="8"/>
        <v>0.3722893604651909</v>
      </c>
      <c r="H8" s="15">
        <v>0.25</v>
      </c>
      <c r="I8" s="15">
        <f t="shared" si="2"/>
        <v>0.78202061377549359</v>
      </c>
      <c r="J8" s="20">
        <f t="shared" si="9"/>
        <v>0.3722893604651909</v>
      </c>
      <c r="K8" s="15">
        <v>0.39</v>
      </c>
      <c r="L8" s="15">
        <f t="shared" si="3"/>
        <v>0.40829018141779583</v>
      </c>
      <c r="M8" s="20">
        <f t="shared" si="10"/>
        <v>0.3722893604651909</v>
      </c>
      <c r="N8" s="15">
        <v>0.51</v>
      </c>
      <c r="O8" s="15">
        <f t="shared" si="4"/>
        <v>0.3651083663704357</v>
      </c>
      <c r="P8" s="20">
        <f t="shared" si="11"/>
        <v>0.3722893604651909</v>
      </c>
      <c r="Q8" s="15">
        <v>0.39</v>
      </c>
      <c r="R8" s="15">
        <f t="shared" si="5"/>
        <v>0.46017899330842699</v>
      </c>
      <c r="S8" s="20">
        <f t="shared" si="12"/>
        <v>0.3722893604651909</v>
      </c>
      <c r="T8" s="15">
        <v>0.32</v>
      </c>
      <c r="U8" s="15">
        <f t="shared" si="6"/>
        <v>0.24761265499439195</v>
      </c>
      <c r="V8" s="20">
        <f t="shared" si="13"/>
        <v>0.3722893604651909</v>
      </c>
    </row>
    <row r="9" spans="1:30" ht="15.6">
      <c r="A9">
        <v>8</v>
      </c>
      <c r="B9" s="15">
        <v>0.25</v>
      </c>
      <c r="C9" s="15">
        <f t="shared" si="0"/>
        <v>0.69338037188177193</v>
      </c>
      <c r="D9" s="20">
        <f t="shared" si="7"/>
        <v>0.64932391318646543</v>
      </c>
      <c r="E9" s="16">
        <v>0.39</v>
      </c>
      <c r="F9" s="15">
        <f t="shared" si="1"/>
        <v>0.519666493959132</v>
      </c>
      <c r="G9" s="20">
        <f t="shared" si="8"/>
        <v>0.64932391318646543</v>
      </c>
      <c r="H9" s="15">
        <v>0.25</v>
      </c>
      <c r="I9" s="15">
        <f t="shared" si="2"/>
        <v>0.78202061377549359</v>
      </c>
      <c r="J9" s="20">
        <f t="shared" si="9"/>
        <v>0.64932391318646543</v>
      </c>
      <c r="K9" s="15">
        <v>0.41</v>
      </c>
      <c r="L9" s="15">
        <f t="shared" si="3"/>
        <v>0.8380693197523178</v>
      </c>
      <c r="M9" s="20">
        <f t="shared" si="10"/>
        <v>0.64932391318646543</v>
      </c>
      <c r="N9" s="15">
        <v>0.53</v>
      </c>
      <c r="O9" s="15">
        <f t="shared" si="4"/>
        <v>0.92681354540187533</v>
      </c>
      <c r="P9" s="20">
        <f t="shared" si="11"/>
        <v>0.64932391318646543</v>
      </c>
      <c r="Q9" s="15">
        <v>0.4</v>
      </c>
      <c r="R9" s="15">
        <f t="shared" si="5"/>
        <v>0.69026848996264045</v>
      </c>
      <c r="S9" s="20">
        <f t="shared" si="12"/>
        <v>0.64932391318646543</v>
      </c>
      <c r="T9" s="15">
        <v>0.33</v>
      </c>
      <c r="U9" s="15">
        <f t="shared" si="6"/>
        <v>0.52273782721038298</v>
      </c>
      <c r="V9" s="20">
        <f t="shared" si="13"/>
        <v>0.64932391318646543</v>
      </c>
    </row>
    <row r="10" spans="1:30" ht="15.6">
      <c r="A10">
        <v>9</v>
      </c>
      <c r="B10" s="15">
        <v>0.28000000000000003</v>
      </c>
      <c r="C10" s="15">
        <f t="shared" si="0"/>
        <v>1.3051865823656883</v>
      </c>
      <c r="D10" s="20">
        <f t="shared" si="7"/>
        <v>0.98916862734063504</v>
      </c>
      <c r="E10" s="16">
        <v>0.39</v>
      </c>
      <c r="F10" s="15">
        <f t="shared" si="1"/>
        <v>0.519666493959132</v>
      </c>
      <c r="G10" s="20">
        <f t="shared" si="8"/>
        <v>0.98916862734063504</v>
      </c>
      <c r="H10" s="15">
        <v>0.25</v>
      </c>
      <c r="I10" s="15">
        <f t="shared" si="2"/>
        <v>0.78202061377549359</v>
      </c>
      <c r="J10" s="20">
        <f t="shared" si="9"/>
        <v>0.98916862734063504</v>
      </c>
      <c r="K10" s="15">
        <v>0.43</v>
      </c>
      <c r="L10" s="15">
        <f t="shared" si="3"/>
        <v>1.267848458086841</v>
      </c>
      <c r="M10" s="20">
        <f t="shared" si="10"/>
        <v>0.98916862734063504</v>
      </c>
      <c r="N10" s="15">
        <v>0.53</v>
      </c>
      <c r="O10" s="15">
        <f t="shared" si="4"/>
        <v>0.92681354540187533</v>
      </c>
      <c r="P10" s="20">
        <f t="shared" si="11"/>
        <v>0.98916862734063504</v>
      </c>
      <c r="Q10" s="15">
        <v>0.41</v>
      </c>
      <c r="R10" s="15">
        <f t="shared" si="5"/>
        <v>0.92035798661685264</v>
      </c>
      <c r="S10" s="20">
        <f t="shared" si="12"/>
        <v>0.98916862734063504</v>
      </c>
      <c r="T10" s="15">
        <v>0.34</v>
      </c>
      <c r="U10" s="15">
        <f t="shared" si="6"/>
        <v>0.79786299942637406</v>
      </c>
      <c r="V10" s="20">
        <f t="shared" si="13"/>
        <v>0.98916862734063504</v>
      </c>
    </row>
    <row r="11" spans="1:30" ht="16.2" thickBot="1">
      <c r="A11">
        <v>10</v>
      </c>
      <c r="B11" s="17">
        <v>0.3</v>
      </c>
      <c r="C11" s="15">
        <f t="shared" si="0"/>
        <v>1.7130573893549648</v>
      </c>
      <c r="D11" s="20">
        <f t="shared" si="7"/>
        <v>1.5179291595942783</v>
      </c>
      <c r="E11" s="18">
        <v>0.47</v>
      </c>
      <c r="F11" s="15">
        <f t="shared" si="1"/>
        <v>1.5856490456701735</v>
      </c>
      <c r="G11" s="20">
        <f t="shared" si="8"/>
        <v>1.5179291595942783</v>
      </c>
      <c r="H11" s="17">
        <v>0.27</v>
      </c>
      <c r="I11" s="15">
        <f t="shared" si="2"/>
        <v>1.526802150704536</v>
      </c>
      <c r="J11" s="20">
        <f t="shared" si="9"/>
        <v>1.5179291595942783</v>
      </c>
      <c r="K11" s="17">
        <v>0.44</v>
      </c>
      <c r="L11" s="15">
        <f t="shared" si="3"/>
        <v>1.4827380272541026</v>
      </c>
      <c r="M11" s="20">
        <f t="shared" si="10"/>
        <v>1.5179291595942783</v>
      </c>
      <c r="N11" s="17">
        <v>0.55000000000000004</v>
      </c>
      <c r="O11" s="15">
        <f t="shared" si="4"/>
        <v>1.4885187244333149</v>
      </c>
      <c r="P11" s="20">
        <f t="shared" si="11"/>
        <v>1.5179291595942783</v>
      </c>
      <c r="Q11" s="17">
        <v>0.44</v>
      </c>
      <c r="R11" s="15">
        <f t="shared" si="5"/>
        <v>1.6106264765794931</v>
      </c>
      <c r="S11" s="20">
        <f t="shared" si="12"/>
        <v>1.5179291595942783</v>
      </c>
      <c r="T11" s="17">
        <v>0.38</v>
      </c>
      <c r="U11" s="15">
        <f t="shared" si="6"/>
        <v>1.8983636882903367</v>
      </c>
      <c r="V11" s="20">
        <f t="shared" si="13"/>
        <v>1.5179291595942783</v>
      </c>
    </row>
    <row r="14" spans="1:30">
      <c r="L14" s="19">
        <f>AVERAGE(B2:B11)</f>
        <v>0.21599999999999997</v>
      </c>
      <c r="M14" s="19"/>
      <c r="N14" s="19"/>
      <c r="O14" s="19">
        <f>AVERAGE(E2:E11)</f>
        <v>0.35100000000000009</v>
      </c>
      <c r="P14" s="19"/>
      <c r="Q14" s="19"/>
      <c r="R14" s="19">
        <f>AVERAGE(H2:H11)</f>
        <v>0.22900000000000001</v>
      </c>
      <c r="S14" s="19"/>
      <c r="T14" s="19"/>
      <c r="U14" s="19">
        <f>AVERAGE(K2:K11)</f>
        <v>0.37100000000000005</v>
      </c>
      <c r="V14" s="19"/>
      <c r="W14" s="19"/>
      <c r="X14" s="19">
        <f>AVERAGE(N2:N11)</f>
        <v>0.497</v>
      </c>
      <c r="Y14" s="19"/>
      <c r="Z14" s="19"/>
      <c r="AA14" s="19">
        <f>AVERAGE(Q2:Q11)</f>
        <v>0.37</v>
      </c>
      <c r="AB14" s="19"/>
      <c r="AC14" s="19"/>
      <c r="AD14" s="19">
        <f>AVERAGE(T2:T11)</f>
        <v>0.311</v>
      </c>
    </row>
    <row r="15" spans="1:30">
      <c r="L15">
        <f>STDEV(B2:B11)</f>
        <v>4.9035134795822229E-2</v>
      </c>
      <c r="O15">
        <f>STDEV(E2:E11)</f>
        <v>7.5048132703100526E-2</v>
      </c>
      <c r="R15">
        <f>STDEV(H2:H11)</f>
        <v>2.6853512081497097E-2</v>
      </c>
      <c r="U15">
        <f>STDEV(K2:K11)</f>
        <v>4.6535530034109762E-2</v>
      </c>
      <c r="X15">
        <f>STDEV(N2:N11)</f>
        <v>3.5605867181937777E-2</v>
      </c>
      <c r="AA15">
        <f>STDEV(Q2:Q11)</f>
        <v>4.3461349368017252E-2</v>
      </c>
      <c r="AD15">
        <f>STDEV(T2:T11)</f>
        <v>3.6347092196090884E-2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6"/>
  <sheetViews>
    <sheetView workbookViewId="0"/>
  </sheetViews>
  <sheetFormatPr defaultRowHeight="15"/>
  <cols>
    <col min="1" max="1" width="16.09765625" style="6" customWidth="1"/>
    <col min="2" max="2" width="13.3984375" style="6" bestFit="1" customWidth="1"/>
    <col min="3" max="5" width="11.3984375" style="6" bestFit="1" customWidth="1"/>
    <col min="6" max="6" width="12.296875" style="6" bestFit="1" customWidth="1"/>
    <col min="7" max="8" width="11.3984375" style="6" bestFit="1" customWidth="1"/>
    <col min="10" max="10" width="10.69921875" customWidth="1"/>
    <col min="11" max="16" width="6.09765625" customWidth="1"/>
  </cols>
  <sheetData>
    <row r="1" spans="1:16">
      <c r="A1" s="6" t="s">
        <v>20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1">
        <f>SUM(J1:P1)</f>
        <v>1.5401111111110904E-2</v>
      </c>
      <c r="J1" s="21">
        <f>VAR(B2:B11)</f>
        <v>2.404444444444456E-3</v>
      </c>
      <c r="K1" s="21">
        <f t="shared" ref="K1:P1" si="0">VAR(C2:C11)</f>
        <v>5.6322222222222112E-3</v>
      </c>
      <c r="L1" s="21">
        <f t="shared" si="0"/>
        <v>7.2111111111111063E-4</v>
      </c>
      <c r="M1" s="21">
        <f t="shared" si="0"/>
        <v>2.165555555555507E-3</v>
      </c>
      <c r="N1" s="21">
        <f t="shared" si="0"/>
        <v>1.2677777777775961E-3</v>
      </c>
      <c r="O1" s="21">
        <f t="shared" si="0"/>
        <v>1.8888888888889028E-3</v>
      </c>
      <c r="P1" s="21">
        <f t="shared" si="0"/>
        <v>1.3211111111111186E-3</v>
      </c>
    </row>
    <row r="2" spans="1:16">
      <c r="A2" s="7">
        <v>1</v>
      </c>
      <c r="B2" s="7">
        <v>0.15</v>
      </c>
      <c r="C2" s="4">
        <v>0.18</v>
      </c>
      <c r="D2" s="7">
        <v>0.25</v>
      </c>
      <c r="E2" s="7">
        <v>0.34</v>
      </c>
      <c r="F2" s="7">
        <v>0.51</v>
      </c>
      <c r="G2" s="7">
        <v>0.37</v>
      </c>
      <c r="H2" s="7">
        <v>0.28999999999999998</v>
      </c>
      <c r="J2" s="1">
        <f>9/63*SUM(J1:P1)</f>
        <v>2.2001587301587002E-3</v>
      </c>
      <c r="K2" s="1"/>
    </row>
    <row r="3" spans="1:16">
      <c r="A3" s="7">
        <v>2</v>
      </c>
      <c r="B3" s="7">
        <v>0.3</v>
      </c>
      <c r="C3" s="4">
        <v>0.34</v>
      </c>
      <c r="D3" s="7">
        <v>0.2</v>
      </c>
      <c r="E3" s="7">
        <v>0.41</v>
      </c>
      <c r="F3" s="7">
        <v>0.48</v>
      </c>
      <c r="G3" s="7">
        <v>0.39</v>
      </c>
      <c r="H3" s="7">
        <v>0.31</v>
      </c>
      <c r="K3" t="s">
        <v>13</v>
      </c>
      <c r="L3" t="s">
        <v>7</v>
      </c>
      <c r="M3">
        <f>K1/L1</f>
        <v>7.8104776579352748</v>
      </c>
      <c r="P3">
        <v>1.2729999999999999</v>
      </c>
    </row>
    <row r="4" spans="1:16">
      <c r="A4" s="7">
        <v>3</v>
      </c>
      <c r="B4" s="7">
        <v>0.19</v>
      </c>
      <c r="C4" s="4">
        <v>0.37</v>
      </c>
      <c r="D4" s="7">
        <v>0.22</v>
      </c>
      <c r="E4" s="7">
        <v>0.31</v>
      </c>
      <c r="F4" s="7">
        <v>0.53</v>
      </c>
      <c r="G4" s="7">
        <v>0.32</v>
      </c>
      <c r="H4" s="7">
        <v>0.33</v>
      </c>
      <c r="K4" t="s">
        <v>15</v>
      </c>
      <c r="M4" s="2">
        <f>FDIST(M3,9,6)</f>
        <v>1.0553783898242866E-2</v>
      </c>
      <c r="N4" s="3" t="s">
        <v>16</v>
      </c>
      <c r="P4">
        <f>FDIST(P3,6,63)</f>
        <v>0.28259688709037434</v>
      </c>
    </row>
    <row r="5" spans="1:16">
      <c r="A5" s="7">
        <v>4</v>
      </c>
      <c r="B5" s="7">
        <v>0.28000000000000003</v>
      </c>
      <c r="C5" s="4">
        <v>0.33</v>
      </c>
      <c r="D5" s="7">
        <v>0.25</v>
      </c>
      <c r="E5" s="7">
        <v>0.39</v>
      </c>
      <c r="F5" s="7">
        <v>0.45</v>
      </c>
      <c r="G5" s="7">
        <v>0.36</v>
      </c>
      <c r="H5" s="7">
        <v>0.25</v>
      </c>
    </row>
    <row r="6" spans="1:16">
      <c r="A6" s="7">
        <v>5</v>
      </c>
      <c r="B6" s="7">
        <v>0.17</v>
      </c>
      <c r="C6" s="4">
        <v>0.39</v>
      </c>
      <c r="D6" s="7">
        <v>0.19</v>
      </c>
      <c r="E6" s="7">
        <v>0.33</v>
      </c>
      <c r="F6" s="7">
        <v>0.55000000000000004</v>
      </c>
      <c r="G6" s="7">
        <v>0.36</v>
      </c>
      <c r="H6" s="7">
        <v>0.34</v>
      </c>
    </row>
    <row r="7" spans="1:16">
      <c r="A7" s="7">
        <v>6</v>
      </c>
      <c r="B7" s="7">
        <v>0.22</v>
      </c>
      <c r="C7" s="4">
        <v>0.31</v>
      </c>
      <c r="D7" s="7">
        <v>0.27</v>
      </c>
      <c r="E7" s="7">
        <v>0.34</v>
      </c>
      <c r="F7" s="7">
        <v>0.51</v>
      </c>
      <c r="G7" s="7">
        <v>0.4</v>
      </c>
      <c r="H7" s="7">
        <v>0.27</v>
      </c>
    </row>
    <row r="8" spans="1:16">
      <c r="A8" s="7">
        <v>7</v>
      </c>
      <c r="B8" s="7">
        <v>0.19</v>
      </c>
      <c r="C8" s="4">
        <v>0.34</v>
      </c>
      <c r="D8" s="7">
        <v>0.22</v>
      </c>
      <c r="E8" s="7">
        <v>0.43</v>
      </c>
      <c r="F8" s="7">
        <v>0.53</v>
      </c>
      <c r="G8" s="7">
        <v>0.28999999999999998</v>
      </c>
      <c r="H8" s="7">
        <v>0.32</v>
      </c>
    </row>
    <row r="9" spans="1:16">
      <c r="A9" s="7">
        <v>8</v>
      </c>
      <c r="B9" s="7">
        <v>0.25</v>
      </c>
      <c r="C9" s="4">
        <v>0.39</v>
      </c>
      <c r="D9" s="7">
        <v>0.2</v>
      </c>
      <c r="E9" s="7">
        <v>0.39</v>
      </c>
      <c r="F9" s="7">
        <v>0.48</v>
      </c>
      <c r="G9" s="7">
        <v>0.36</v>
      </c>
      <c r="H9" s="7">
        <v>0.31</v>
      </c>
    </row>
    <row r="10" spans="1:16">
      <c r="A10" s="7">
        <v>9</v>
      </c>
      <c r="B10" s="7">
        <v>0.23</v>
      </c>
      <c r="C10" s="4">
        <v>0.47</v>
      </c>
      <c r="D10" s="7">
        <v>0.24</v>
      </c>
      <c r="E10" s="7">
        <v>0.33</v>
      </c>
      <c r="F10" s="7">
        <v>0.49</v>
      </c>
      <c r="G10" s="7">
        <v>0.44</v>
      </c>
      <c r="H10" s="7">
        <v>0.38</v>
      </c>
    </row>
    <row r="11" spans="1:16" ht="15.6" thickBot="1">
      <c r="A11" s="8">
        <v>10</v>
      </c>
      <c r="B11" s="8">
        <v>0.18</v>
      </c>
      <c r="C11" s="5">
        <v>0.39</v>
      </c>
      <c r="D11" s="8">
        <v>0.25</v>
      </c>
      <c r="E11" s="8">
        <v>0.44</v>
      </c>
      <c r="F11" s="8">
        <v>0.44</v>
      </c>
      <c r="G11" s="8">
        <v>0.41</v>
      </c>
      <c r="H11" s="8">
        <v>0.31</v>
      </c>
    </row>
    <row r="12" spans="1:16">
      <c r="A12" s="9" t="s">
        <v>21</v>
      </c>
      <c r="B12" s="11">
        <f>VAR(B2:B11)</f>
        <v>2.404444444444456E-3</v>
      </c>
      <c r="C12" s="11">
        <f t="shared" ref="C12:H12" si="1">VAR(C2:C11)</f>
        <v>5.6322222222222112E-3</v>
      </c>
      <c r="D12" s="11">
        <f t="shared" si="1"/>
        <v>7.2111111111111063E-4</v>
      </c>
      <c r="E12" s="11">
        <f t="shared" si="1"/>
        <v>2.165555555555507E-3</v>
      </c>
      <c r="F12" s="11">
        <f t="shared" si="1"/>
        <v>1.2677777777775961E-3</v>
      </c>
      <c r="G12" s="11">
        <f t="shared" si="1"/>
        <v>1.8888888888889028E-3</v>
      </c>
      <c r="H12" s="11">
        <f t="shared" si="1"/>
        <v>1.3211111111111186E-3</v>
      </c>
    </row>
    <row r="13" spans="1:16" ht="20.399999999999999" customHeight="1">
      <c r="A13" s="9" t="s">
        <v>22</v>
      </c>
      <c r="B13" s="11">
        <f>LN(B12)</f>
        <v>-6.0304364023400705</v>
      </c>
      <c r="C13" s="11">
        <f t="shared" ref="C13:H13" si="2">LN(C12)</f>
        <v>-5.1792512038341005</v>
      </c>
      <c r="D13" s="11">
        <f t="shared" si="2"/>
        <v>-7.2347173256023583</v>
      </c>
      <c r="E13" s="11">
        <f t="shared" si="2"/>
        <v>-6.1350783427989093</v>
      </c>
      <c r="F13" s="11">
        <f t="shared" si="2"/>
        <v>-6.6704896924445158</v>
      </c>
      <c r="G13" s="11">
        <f t="shared" si="2"/>
        <v>-6.2717665122621327</v>
      </c>
      <c r="H13" s="11">
        <f t="shared" si="2"/>
        <v>-6.6292821456156599</v>
      </c>
    </row>
    <row r="15" spans="1:16">
      <c r="A15" s="6" t="s">
        <v>14</v>
      </c>
      <c r="C15" s="6" t="s">
        <v>12</v>
      </c>
      <c r="D15" s="10">
        <v>10</v>
      </c>
      <c r="I15">
        <v>11.367000000000001</v>
      </c>
    </row>
    <row r="16" spans="1:16">
      <c r="C16" s="6" t="s">
        <v>8</v>
      </c>
      <c r="D16" s="10">
        <v>7</v>
      </c>
      <c r="I16">
        <f>CHIDIST(I15,6)</f>
        <v>7.7674855967878875E-2</v>
      </c>
    </row>
    <row r="17" spans="3:13">
      <c r="C17" s="6" t="s">
        <v>9</v>
      </c>
      <c r="D17" s="10">
        <v>70</v>
      </c>
      <c r="F17" s="6" t="s">
        <v>10</v>
      </c>
      <c r="G17" s="6">
        <f>1+1/(3*(D16-1))*F18</f>
        <v>1.0423280423280423</v>
      </c>
    </row>
    <row r="18" spans="3:13">
      <c r="C18" s="6" t="s">
        <v>11</v>
      </c>
      <c r="D18" s="6">
        <f>1/(D17-D16)</f>
        <v>1.5873015873015872E-2</v>
      </c>
      <c r="F18" s="6">
        <f>F19-D18</f>
        <v>0.76190476190476186</v>
      </c>
      <c r="K18" t="s">
        <v>10</v>
      </c>
      <c r="L18">
        <f>(1+1/18*(7/9-1/63))</f>
        <v>1.0423280423280423</v>
      </c>
    </row>
    <row r="19" spans="3:13">
      <c r="F19" s="6">
        <f>7/(9)</f>
        <v>0.77777777777777779</v>
      </c>
    </row>
    <row r="20" spans="3:13">
      <c r="H20" s="6">
        <f>63*LOG10(J2)</f>
        <v>-167.4253971135856</v>
      </c>
      <c r="I20">
        <f>(H20-C26)</f>
        <v>229.93379751049409</v>
      </c>
      <c r="J20">
        <f>2.303/L18</f>
        <v>2.2094771573604062</v>
      </c>
      <c r="K20">
        <f>J20*I20</f>
        <v>508.03347330456972</v>
      </c>
    </row>
    <row r="22" spans="3:13">
      <c r="C22" s="6">
        <f>1/G17</f>
        <v>0.95939086294416243</v>
      </c>
      <c r="E22" s="6" t="s">
        <v>17</v>
      </c>
      <c r="M22">
        <f>10*3</f>
        <v>30</v>
      </c>
    </row>
    <row r="23" spans="3:13">
      <c r="C23" s="6">
        <f>(D17-D16)</f>
        <v>63</v>
      </c>
      <c r="D23" s="6" t="s">
        <v>18</v>
      </c>
      <c r="E23" s="6">
        <f>C22*(C23*C24-C26)</f>
        <v>11.366835161861951</v>
      </c>
      <c r="F23" s="6">
        <f>CHIDIST(E23,6)</f>
        <v>7.7679384196536874E-2</v>
      </c>
      <c r="H23" s="6" t="s">
        <v>19</v>
      </c>
      <c r="J23">
        <v>11.367000000000001</v>
      </c>
      <c r="L23">
        <f>63*LN(J2)-C26</f>
        <v>11.847971041729124</v>
      </c>
    </row>
    <row r="24" spans="3:13">
      <c r="C24" s="6">
        <f>LN(J2)</f>
        <v>-6.1192257711484217</v>
      </c>
      <c r="D24" s="6">
        <f>C23*C24</f>
        <v>-385.51122358235057</v>
      </c>
      <c r="L24">
        <f>L23/L18</f>
        <v>11.366835161861951</v>
      </c>
    </row>
    <row r="26" spans="3:13">
      <c r="C26" s="6">
        <f>SUM(E26:K26)</f>
        <v>-397.35919462407969</v>
      </c>
      <c r="E26" s="6">
        <f>9*LN(J1)</f>
        <v>-54.273927621060636</v>
      </c>
      <c r="F26" s="6">
        <f t="shared" ref="F26:K26" si="3">9*LN(K1)</f>
        <v>-46.613260834506903</v>
      </c>
      <c r="G26" s="6">
        <f t="shared" si="3"/>
        <v>-65.11245593042122</v>
      </c>
      <c r="H26" s="6">
        <f t="shared" si="3"/>
        <v>-55.21570508519018</v>
      </c>
      <c r="I26">
        <f t="shared" si="3"/>
        <v>-60.034407232000646</v>
      </c>
      <c r="J26">
        <f t="shared" si="3"/>
        <v>-56.445898610359194</v>
      </c>
      <c r="K26">
        <f t="shared" si="3"/>
        <v>-59.663539310540941</v>
      </c>
    </row>
  </sheetData>
  <pageMargins left="0.7" right="0.7" top="0.75" bottom="0.75" header="0.3" footer="0.3"/>
  <pageSetup paperSize="9" orientation="portrait" r:id="rId1"/>
  <legacyDrawing r:id="rId2"/>
  <oleObjects>
    <oleObject progId="Equation.3" shapeId="1025" r:id="rId3"/>
    <oleObject progId="Equation.3" shapeId="1026" r:id="rId4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1:R26"/>
  <sheetViews>
    <sheetView workbookViewId="0">
      <selection activeCell="N12" sqref="N12"/>
    </sheetView>
  </sheetViews>
  <sheetFormatPr defaultRowHeight="13.8"/>
  <cols>
    <col min="1" max="1" width="15.19921875" customWidth="1"/>
    <col min="2" max="7" width="6.59765625" customWidth="1"/>
  </cols>
  <sheetData>
    <row r="1" spans="1:18" ht="14.4">
      <c r="A1" t="s">
        <v>31</v>
      </c>
      <c r="J1" s="24" t="s">
        <v>36</v>
      </c>
      <c r="K1" t="s">
        <v>56</v>
      </c>
      <c r="L1" t="s">
        <v>57</v>
      </c>
    </row>
    <row r="2" spans="1:18">
      <c r="I2">
        <v>1</v>
      </c>
      <c r="J2">
        <v>0.21599999999999997</v>
      </c>
      <c r="K2">
        <f>Q19</f>
        <v>0.18560826704516481</v>
      </c>
      <c r="L2">
        <f>R19</f>
        <v>0.24639173295483513</v>
      </c>
      <c r="N2">
        <f>J2-N4</f>
        <v>0.18560826704516481</v>
      </c>
    </row>
    <row r="3" spans="1:18" ht="14.4" thickBot="1">
      <c r="A3" t="s">
        <v>32</v>
      </c>
      <c r="I3">
        <v>2</v>
      </c>
      <c r="J3">
        <v>0.35100000000000003</v>
      </c>
      <c r="K3">
        <f>Q20</f>
        <v>0.30448554016688473</v>
      </c>
      <c r="L3">
        <f t="shared" ref="L3:L8" si="0">R20</f>
        <v>0.39751445983311534</v>
      </c>
    </row>
    <row r="4" spans="1:18" ht="14.4">
      <c r="A4" s="24" t="s">
        <v>33</v>
      </c>
      <c r="B4" s="24" t="s">
        <v>34</v>
      </c>
      <c r="C4" s="24" t="s">
        <v>35</v>
      </c>
      <c r="D4" s="24" t="s">
        <v>36</v>
      </c>
      <c r="E4" s="24" t="s">
        <v>37</v>
      </c>
      <c r="I4">
        <v>3</v>
      </c>
      <c r="J4">
        <v>0.22900000000000001</v>
      </c>
      <c r="K4">
        <f>Q21</f>
        <v>0.21235632661195758</v>
      </c>
      <c r="L4">
        <f t="shared" si="0"/>
        <v>0.24564367338804244</v>
      </c>
      <c r="N4">
        <v>3.0391732954835167E-2</v>
      </c>
    </row>
    <row r="5" spans="1:18">
      <c r="A5" s="22" t="s">
        <v>38</v>
      </c>
      <c r="B5" s="22">
        <v>10</v>
      </c>
      <c r="C5" s="22">
        <v>2.1599999999999997</v>
      </c>
      <c r="D5" s="22">
        <v>0.21599999999999997</v>
      </c>
      <c r="E5" s="22">
        <v>2.404444444444456E-3</v>
      </c>
      <c r="F5">
        <f>SQRT(E5)</f>
        <v>4.9035134795822229E-2</v>
      </c>
      <c r="G5">
        <f>D5-F5</f>
        <v>0.16696486520417775</v>
      </c>
      <c r="H5">
        <f>D5+F5</f>
        <v>0.26503513479582219</v>
      </c>
      <c r="I5">
        <v>4</v>
      </c>
      <c r="J5">
        <v>0.37100000000000005</v>
      </c>
      <c r="K5">
        <f t="shared" ref="K5:K8" si="1">Q22</f>
        <v>0.34215750965919928</v>
      </c>
      <c r="L5">
        <f t="shared" si="0"/>
        <v>0.39984249034080083</v>
      </c>
    </row>
    <row r="6" spans="1:18">
      <c r="A6" s="22" t="s">
        <v>39</v>
      </c>
      <c r="B6" s="22">
        <v>10</v>
      </c>
      <c r="C6" s="22">
        <v>3.5100000000000002</v>
      </c>
      <c r="D6" s="22">
        <v>0.35100000000000003</v>
      </c>
      <c r="E6" s="22">
        <v>5.6322222222222112E-3</v>
      </c>
      <c r="F6">
        <f t="shared" ref="F6:F11" si="2">SQRT(E6)</f>
        <v>7.5048132703100692E-2</v>
      </c>
      <c r="G6">
        <f t="shared" ref="G6:G11" si="3">D6-F6</f>
        <v>0.27595186729689936</v>
      </c>
      <c r="H6">
        <f t="shared" ref="H6:H11" si="4">D6+F6</f>
        <v>0.42604813270310071</v>
      </c>
      <c r="I6">
        <v>5</v>
      </c>
      <c r="J6">
        <v>0.49700000000000016</v>
      </c>
      <c r="K6">
        <f t="shared" si="1"/>
        <v>0.47493166039974083</v>
      </c>
      <c r="L6">
        <f t="shared" si="0"/>
        <v>0.51906833960025944</v>
      </c>
    </row>
    <row r="7" spans="1:18">
      <c r="A7" s="22" t="s">
        <v>40</v>
      </c>
      <c r="B7" s="22">
        <v>10</v>
      </c>
      <c r="C7" s="22">
        <v>2.29</v>
      </c>
      <c r="D7" s="22">
        <v>0.22900000000000001</v>
      </c>
      <c r="E7" s="22">
        <v>7.2111111111111063E-4</v>
      </c>
      <c r="F7">
        <f t="shared" si="2"/>
        <v>2.6853512081497097E-2</v>
      </c>
      <c r="G7">
        <f t="shared" si="3"/>
        <v>0.20214648791850293</v>
      </c>
      <c r="H7">
        <f t="shared" si="4"/>
        <v>0.25585351208149709</v>
      </c>
      <c r="I7">
        <v>6</v>
      </c>
      <c r="J7">
        <v>0.37</v>
      </c>
      <c r="K7">
        <f t="shared" si="1"/>
        <v>0.34306287156444953</v>
      </c>
      <c r="L7">
        <f t="shared" si="0"/>
        <v>0.39693712843555046</v>
      </c>
    </row>
    <row r="8" spans="1:18">
      <c r="A8" s="22" t="s">
        <v>41</v>
      </c>
      <c r="B8" s="22">
        <v>10</v>
      </c>
      <c r="C8" s="22">
        <v>3.7100000000000004</v>
      </c>
      <c r="D8" s="22">
        <v>0.37100000000000005</v>
      </c>
      <c r="E8" s="22">
        <v>2.165555555555507E-3</v>
      </c>
      <c r="F8">
        <f t="shared" si="2"/>
        <v>4.6535530034109499E-2</v>
      </c>
      <c r="G8">
        <f t="shared" si="3"/>
        <v>0.32446446996589057</v>
      </c>
      <c r="H8">
        <f t="shared" si="4"/>
        <v>0.41753553003410954</v>
      </c>
      <c r="I8">
        <v>7</v>
      </c>
      <c r="J8">
        <v>0.311</v>
      </c>
      <c r="K8">
        <f t="shared" si="1"/>
        <v>0.28847225281814709</v>
      </c>
      <c r="L8">
        <f t="shared" si="0"/>
        <v>0.33352774718185291</v>
      </c>
    </row>
    <row r="9" spans="1:18">
      <c r="A9" s="22" t="s">
        <v>42</v>
      </c>
      <c r="B9" s="22">
        <v>10</v>
      </c>
      <c r="C9" s="22">
        <v>4.9700000000000015</v>
      </c>
      <c r="D9" s="22">
        <v>0.49700000000000016</v>
      </c>
      <c r="E9" s="22">
        <v>1.2677777777775961E-3</v>
      </c>
      <c r="F9">
        <f t="shared" si="2"/>
        <v>3.5605867181935001E-2</v>
      </c>
      <c r="G9">
        <f t="shared" si="3"/>
        <v>0.46139413281806518</v>
      </c>
      <c r="H9">
        <f t="shared" si="4"/>
        <v>0.53260586718193514</v>
      </c>
    </row>
    <row r="10" spans="1:18">
      <c r="A10" s="22" t="s">
        <v>43</v>
      </c>
      <c r="B10" s="22">
        <v>10</v>
      </c>
      <c r="C10" s="22">
        <v>3.6999999999999997</v>
      </c>
      <c r="D10" s="22">
        <v>0.37</v>
      </c>
      <c r="E10" s="22">
        <v>1.8888888888889028E-3</v>
      </c>
      <c r="F10">
        <f t="shared" si="2"/>
        <v>4.3461349368017821E-2</v>
      </c>
      <c r="G10">
        <f t="shared" si="3"/>
        <v>0.32653865063198217</v>
      </c>
      <c r="H10">
        <f t="shared" si="4"/>
        <v>0.41346134936801782</v>
      </c>
      <c r="P10" t="s">
        <v>59</v>
      </c>
      <c r="Q10" t="s">
        <v>58</v>
      </c>
      <c r="R10" t="s">
        <v>60</v>
      </c>
    </row>
    <row r="11" spans="1:18" ht="14.4" thickBot="1">
      <c r="A11" s="23" t="s">
        <v>44</v>
      </c>
      <c r="B11" s="23">
        <v>10</v>
      </c>
      <c r="C11" s="23">
        <v>3.11</v>
      </c>
      <c r="D11" s="23">
        <v>0.311</v>
      </c>
      <c r="E11" s="23">
        <v>1.3211111111111186E-3</v>
      </c>
      <c r="F11">
        <f t="shared" si="2"/>
        <v>3.6347092196090718E-2</v>
      </c>
      <c r="G11">
        <f t="shared" si="3"/>
        <v>0.27465290780390927</v>
      </c>
      <c r="H11">
        <f t="shared" si="4"/>
        <v>0.34734709219609072</v>
      </c>
      <c r="P11">
        <v>4.9035134795822229E-2</v>
      </c>
      <c r="Q11">
        <v>0.21599999999999997</v>
      </c>
      <c r="R11">
        <v>3.0391732954835167E-2</v>
      </c>
    </row>
    <row r="12" spans="1:18">
      <c r="P12">
        <v>7.5048132703100692E-2</v>
      </c>
      <c r="Q12">
        <v>0.35100000000000003</v>
      </c>
      <c r="R12">
        <v>4.6514459833115314E-2</v>
      </c>
    </row>
    <row r="13" spans="1:18">
      <c r="P13">
        <v>2.6853512081497097E-2</v>
      </c>
      <c r="Q13">
        <v>0.22900000000000001</v>
      </c>
      <c r="R13">
        <v>1.6643673388042426E-2</v>
      </c>
    </row>
    <row r="14" spans="1:18" ht="14.4" thickBot="1">
      <c r="A14" s="25" t="s">
        <v>45</v>
      </c>
      <c r="B14" s="25"/>
      <c r="C14" s="25"/>
      <c r="D14" s="25"/>
      <c r="E14" s="25"/>
      <c r="F14" s="25"/>
      <c r="G14" s="25"/>
      <c r="P14">
        <v>4.6535530034109499E-2</v>
      </c>
      <c r="Q14">
        <v>0.37100000000000005</v>
      </c>
      <c r="R14">
        <v>2.8842490340800789E-2</v>
      </c>
    </row>
    <row r="15" spans="1:18">
      <c r="A15" s="26" t="s">
        <v>46</v>
      </c>
      <c r="B15" s="26" t="s">
        <v>47</v>
      </c>
      <c r="C15" s="26" t="s">
        <v>48</v>
      </c>
      <c r="D15" s="26" t="s">
        <v>49</v>
      </c>
      <c r="E15" s="26" t="s">
        <v>50</v>
      </c>
      <c r="F15" s="26" t="s">
        <v>51</v>
      </c>
      <c r="G15" s="26" t="s">
        <v>52</v>
      </c>
      <c r="P15">
        <v>3.5605867181935001E-2</v>
      </c>
      <c r="Q15">
        <v>0.49700000000000016</v>
      </c>
      <c r="R15">
        <v>2.2068339600259331E-2</v>
      </c>
    </row>
    <row r="16" spans="1:18">
      <c r="A16" s="27" t="s">
        <v>53</v>
      </c>
      <c r="B16" s="28">
        <v>0.54994000000000021</v>
      </c>
      <c r="C16" s="27">
        <v>6</v>
      </c>
      <c r="D16" s="28">
        <v>9.1656666666666706E-2</v>
      </c>
      <c r="E16" s="28">
        <v>41.659115503931915</v>
      </c>
      <c r="F16" s="28">
        <v>4.1586579175205537E-20</v>
      </c>
      <c r="G16" s="28">
        <v>2.2464079831212693</v>
      </c>
      <c r="P16">
        <v>4.3461349368017821E-2</v>
      </c>
      <c r="Q16">
        <v>0.37</v>
      </c>
      <c r="R16">
        <v>2.6937128435550441E-2</v>
      </c>
    </row>
    <row r="17" spans="1:18">
      <c r="A17" s="27" t="s">
        <v>54</v>
      </c>
      <c r="B17" s="28">
        <v>0.13861000000000001</v>
      </c>
      <c r="C17" s="27">
        <v>63</v>
      </c>
      <c r="D17" s="28">
        <v>2.2001587301587302E-3</v>
      </c>
      <c r="E17" s="28"/>
      <c r="F17" s="28"/>
      <c r="G17" s="28"/>
      <c r="P17">
        <v>3.6347092196090718E-2</v>
      </c>
      <c r="Q17">
        <v>0.311</v>
      </c>
      <c r="R17">
        <v>2.2527747181852922E-2</v>
      </c>
    </row>
    <row r="18" spans="1:18">
      <c r="A18" s="27"/>
      <c r="B18" s="28"/>
      <c r="C18" s="27"/>
      <c r="D18" s="27"/>
      <c r="E18" s="27"/>
      <c r="F18" s="27"/>
      <c r="G18" s="27"/>
    </row>
    <row r="19" spans="1:18" ht="14.4" thickBot="1">
      <c r="A19" s="29" t="s">
        <v>55</v>
      </c>
      <c r="B19" s="30">
        <v>0.68855000000000022</v>
      </c>
      <c r="C19" s="29">
        <v>69</v>
      </c>
      <c r="D19" s="29"/>
      <c r="E19" s="29"/>
      <c r="F19" s="29"/>
      <c r="G19" s="29"/>
      <c r="Q19">
        <f t="shared" ref="Q19:Q25" si="5">Q11-R11</f>
        <v>0.18560826704516481</v>
      </c>
      <c r="R19">
        <f t="shared" ref="R19:R25" si="6">Q11+R11</f>
        <v>0.24639173295483513</v>
      </c>
    </row>
    <row r="20" spans="1:18">
      <c r="Q20">
        <f t="shared" si="5"/>
        <v>0.30448554016688473</v>
      </c>
      <c r="R20">
        <f t="shared" si="6"/>
        <v>0.39751445983311534</v>
      </c>
    </row>
    <row r="21" spans="1:18">
      <c r="Q21">
        <f t="shared" si="5"/>
        <v>0.21235632661195758</v>
      </c>
      <c r="R21">
        <f t="shared" si="6"/>
        <v>0.24564367338804244</v>
      </c>
    </row>
    <row r="22" spans="1:18">
      <c r="Q22">
        <f t="shared" si="5"/>
        <v>0.34215750965919928</v>
      </c>
      <c r="R22">
        <f t="shared" si="6"/>
        <v>0.39984249034080083</v>
      </c>
    </row>
    <row r="23" spans="1:18">
      <c r="Q23">
        <f t="shared" si="5"/>
        <v>0.47493166039974083</v>
      </c>
      <c r="R23">
        <f t="shared" si="6"/>
        <v>0.51906833960025944</v>
      </c>
    </row>
    <row r="24" spans="1:18">
      <c r="Q24">
        <f t="shared" si="5"/>
        <v>0.34306287156444953</v>
      </c>
      <c r="R24">
        <f t="shared" si="6"/>
        <v>0.39693712843555046</v>
      </c>
    </row>
    <row r="25" spans="1:18">
      <c r="Q25">
        <f t="shared" si="5"/>
        <v>0.28847225281814709</v>
      </c>
      <c r="R25">
        <f t="shared" si="6"/>
        <v>0.33352774718185291</v>
      </c>
    </row>
    <row r="26" spans="1:18">
      <c r="Q26">
        <f t="shared" ref="Q26" si="7">Q18-R18</f>
        <v>0</v>
      </c>
      <c r="R26">
        <f t="shared" ref="R26" si="8">Q18+R18</f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B13" sqref="B13"/>
    </sheetView>
  </sheetViews>
  <sheetFormatPr defaultRowHeight="13.8"/>
  <sheetData>
    <row r="1" spans="1:8"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  <c r="H1" t="s">
        <v>73</v>
      </c>
    </row>
    <row r="2" spans="1:8">
      <c r="A2" t="s">
        <v>61</v>
      </c>
      <c r="B2">
        <v>0.21599999999999997</v>
      </c>
      <c r="C2">
        <v>0.35100000000000003</v>
      </c>
      <c r="D2">
        <v>0.22900000000000001</v>
      </c>
      <c r="E2">
        <v>0.37100000000000005</v>
      </c>
      <c r="F2">
        <v>0.49700000000000016</v>
      </c>
      <c r="G2">
        <v>0.37</v>
      </c>
      <c r="H2">
        <v>0.311</v>
      </c>
    </row>
    <row r="3" spans="1:8">
      <c r="A3" t="s">
        <v>59</v>
      </c>
      <c r="B3">
        <v>4.9035134795822229E-2</v>
      </c>
      <c r="C3">
        <v>7.5048132703100692E-2</v>
      </c>
      <c r="D3">
        <v>2.6853512081497097E-2</v>
      </c>
      <c r="E3">
        <v>4.6535530034109499E-2</v>
      </c>
      <c r="F3">
        <v>3.5605867181935001E-2</v>
      </c>
      <c r="G3">
        <v>4.3461349368017821E-2</v>
      </c>
      <c r="H3">
        <v>3.6347092196090718E-2</v>
      </c>
    </row>
    <row r="4" spans="1:8">
      <c r="A4" t="s">
        <v>60</v>
      </c>
      <c r="B4">
        <v>3.0391732954835167E-2</v>
      </c>
      <c r="C4">
        <v>4.6514459833115314E-2</v>
      </c>
      <c r="D4">
        <v>1.6643673388042426E-2</v>
      </c>
      <c r="E4">
        <v>2.8842490340800789E-2</v>
      </c>
      <c r="F4">
        <v>2.2068339600259331E-2</v>
      </c>
      <c r="G4">
        <v>2.6937128435550441E-2</v>
      </c>
      <c r="H4">
        <v>2.2527747181852922E-2</v>
      </c>
    </row>
    <row r="5" spans="1:8">
      <c r="B5" t="s">
        <v>67</v>
      </c>
      <c r="C5" t="s">
        <v>68</v>
      </c>
      <c r="D5" t="s">
        <v>69</v>
      </c>
      <c r="E5" t="s">
        <v>70</v>
      </c>
      <c r="F5" t="s">
        <v>71</v>
      </c>
      <c r="G5" t="s">
        <v>72</v>
      </c>
      <c r="H5" t="s">
        <v>73</v>
      </c>
    </row>
    <row r="6" spans="1:8">
      <c r="A6" t="s">
        <v>62</v>
      </c>
      <c r="B6">
        <v>0.15</v>
      </c>
      <c r="C6">
        <v>0.18</v>
      </c>
      <c r="D6">
        <v>0.19</v>
      </c>
      <c r="E6">
        <v>0.31</v>
      </c>
      <c r="F6">
        <v>0.44</v>
      </c>
      <c r="G6">
        <v>0.28999999999999998</v>
      </c>
      <c r="H6">
        <v>0.25</v>
      </c>
    </row>
    <row r="7" spans="1:8">
      <c r="A7" t="s">
        <v>63</v>
      </c>
      <c r="B7">
        <v>0.3</v>
      </c>
      <c r="C7">
        <v>0.47</v>
      </c>
      <c r="D7">
        <v>0.27</v>
      </c>
      <c r="E7">
        <v>0.44</v>
      </c>
      <c r="F7">
        <v>0.55000000000000004</v>
      </c>
      <c r="G7">
        <v>0.44</v>
      </c>
      <c r="H7">
        <v>0.38</v>
      </c>
    </row>
    <row r="8" spans="1:8">
      <c r="A8" t="s">
        <v>64</v>
      </c>
      <c r="B8">
        <v>0.1825</v>
      </c>
      <c r="C8">
        <v>0.33250000000000002</v>
      </c>
      <c r="D8">
        <v>0.20500000000000002</v>
      </c>
      <c r="E8">
        <v>0.33250000000000002</v>
      </c>
      <c r="F8">
        <v>0.48</v>
      </c>
      <c r="G8">
        <v>0.36</v>
      </c>
      <c r="H8">
        <v>0.29499999999999998</v>
      </c>
    </row>
    <row r="9" spans="1:8">
      <c r="A9" t="s">
        <v>65</v>
      </c>
      <c r="B9">
        <v>0.245</v>
      </c>
      <c r="C9">
        <v>0.39</v>
      </c>
      <c r="D9">
        <v>0.25</v>
      </c>
      <c r="E9">
        <v>0.40499999999999997</v>
      </c>
      <c r="F9">
        <v>0.52500000000000002</v>
      </c>
      <c r="G9">
        <v>0.39750000000000002</v>
      </c>
      <c r="H9">
        <v>0.32750000000000001</v>
      </c>
    </row>
    <row r="10" spans="1:8">
      <c r="A10" t="s">
        <v>66</v>
      </c>
      <c r="B10">
        <v>0.20500000000000002</v>
      </c>
      <c r="C10">
        <v>0.35499999999999998</v>
      </c>
      <c r="D10">
        <v>0.22999999999999998</v>
      </c>
      <c r="E10">
        <v>0.36499999999999999</v>
      </c>
      <c r="F10">
        <v>0.5</v>
      </c>
      <c r="G10">
        <v>0.36499999999999999</v>
      </c>
      <c r="H10">
        <v>0.31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Dane</vt:lpstr>
      <vt:lpstr>Wykres normalności</vt:lpstr>
      <vt:lpstr>Normalność</vt:lpstr>
      <vt:lpstr>Test Barletta</vt:lpstr>
      <vt:lpstr>Wykres średnich</vt:lpstr>
      <vt:lpstr>Arkusz3</vt:lpstr>
      <vt:lpstr>Wykres ramka-wąsy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2017-08-17T14:14:29Z</dcterms:created>
  <dcterms:modified xsi:type="dcterms:W3CDTF">2017-09-21T09:28:51Z</dcterms:modified>
</cp:coreProperties>
</file>